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tabRatio="874" activeTab="1"/>
  </bookViews>
  <sheets>
    <sheet name="Caratula" sheetId="1" r:id="rId1"/>
    <sheet name="Indice" sheetId="2" r:id="rId2"/>
    <sheet name="Cuadro No. 1 " sheetId="3" r:id="rId3"/>
    <sheet name="Cuadro No. 2 " sheetId="4" r:id="rId4"/>
    <sheet name="Cuadro No. 3" sheetId="5" r:id="rId5"/>
    <sheet name="Cuadro No. 4" sheetId="6" r:id="rId6"/>
    <sheet name="Cuadro No. 5 " sheetId="7" r:id="rId7"/>
    <sheet name="Cuadro No. 6" sheetId="8" r:id="rId8"/>
  </sheets>
  <definedNames>
    <definedName name="_xlnm.Print_Area" localSheetId="0">'Caratula'!$A$1:$D$45</definedName>
    <definedName name="_xlnm.Print_Area" localSheetId="2">'Cuadro No. 1 '!$B$2:$E$38</definedName>
    <definedName name="_xlnm.Print_Area" localSheetId="3">'Cuadro No. 2 '!$B$1:$E$69</definedName>
    <definedName name="_xlnm.Print_Area" localSheetId="4">'Cuadro No. 3'!$A$1:$H$44</definedName>
    <definedName name="_xlnm.Print_Area" localSheetId="5">'Cuadro No. 4'!$A$2:$M$47</definedName>
    <definedName name="_xlnm.Print_Area" localSheetId="6">'Cuadro No. 5 '!$A$2:$I$60</definedName>
    <definedName name="_xlnm.Print_Area" localSheetId="7">'Cuadro No. 6'!$A$2:$K$53</definedName>
    <definedName name="_xlnm.Print_Area" localSheetId="1">'Indice'!$B$1:$C$14</definedName>
  </definedNames>
  <calcPr fullCalcOnLoad="1"/>
</workbook>
</file>

<file path=xl/sharedStrings.xml><?xml version="1.0" encoding="utf-8"?>
<sst xmlns="http://schemas.openxmlformats.org/spreadsheetml/2006/main" count="569" uniqueCount="278">
  <si>
    <t>GT</t>
  </si>
  <si>
    <t>Subtotal</t>
  </si>
  <si>
    <t>Antigua and Barbuda</t>
  </si>
  <si>
    <t>Argentina</t>
  </si>
  <si>
    <t>Bahamas</t>
  </si>
  <si>
    <t>Barbados</t>
  </si>
  <si>
    <t>Belize</t>
  </si>
  <si>
    <t>Bolivia</t>
  </si>
  <si>
    <t>Brasil</t>
  </si>
  <si>
    <t>Canada</t>
  </si>
  <si>
    <t>Chile</t>
  </si>
  <si>
    <t>Colombia</t>
  </si>
  <si>
    <t>Costa Rica</t>
  </si>
  <si>
    <t>Dominica</t>
  </si>
  <si>
    <t>Ecuador</t>
  </si>
  <si>
    <t>El Salvador</t>
  </si>
  <si>
    <t xml:space="preserve">Grenada </t>
  </si>
  <si>
    <t>Guatemala</t>
  </si>
  <si>
    <t>Guyana</t>
  </si>
  <si>
    <t>Haiti</t>
  </si>
  <si>
    <t>Honduras</t>
  </si>
  <si>
    <t>Jamaica</t>
  </si>
  <si>
    <t>México</t>
  </si>
  <si>
    <t>Nicaragua</t>
  </si>
  <si>
    <t>Panamá</t>
  </si>
  <si>
    <t>Paraguay</t>
  </si>
  <si>
    <t>Perú</t>
  </si>
  <si>
    <t>República Dominicana</t>
  </si>
  <si>
    <t>Saint Kitts and Nevis</t>
  </si>
  <si>
    <t>Saint Lucia</t>
  </si>
  <si>
    <t>Saint Vincent and the Grenadines</t>
  </si>
  <si>
    <t>Suriname</t>
  </si>
  <si>
    <t>Trinidad and Tobago</t>
  </si>
  <si>
    <t>United States</t>
  </si>
  <si>
    <t>Uruguay</t>
  </si>
  <si>
    <t>Venezuela</t>
  </si>
  <si>
    <t>(en US dólares /in US Dollars)</t>
  </si>
  <si>
    <t>Aumentos / Increases</t>
  </si>
  <si>
    <t>Contribuciones / Contributions</t>
  </si>
  <si>
    <t xml:space="preserve">Aumento Total / Total Increase </t>
  </si>
  <si>
    <t>Disminuciones / Decreases</t>
  </si>
  <si>
    <t>Viajes / Travel</t>
  </si>
  <si>
    <t>Otros gastos / Other expenses</t>
  </si>
  <si>
    <t>Disminución Total / Total Decrease</t>
  </si>
  <si>
    <t>Saldo de fondos al final del periodo / Balance of fund at the end of period</t>
  </si>
  <si>
    <t xml:space="preserve">       </t>
  </si>
  <si>
    <t xml:space="preserve">                         </t>
  </si>
  <si>
    <t xml:space="preserve">Contratos / Contracts </t>
  </si>
  <si>
    <t>-</t>
  </si>
  <si>
    <t>Otras Contribuciones/Other contributions</t>
  </si>
  <si>
    <t>SUMA TOTAL/ GRAND TOTAL</t>
  </si>
  <si>
    <t>Cuadro No. 2 / Table No. 2</t>
  </si>
  <si>
    <t>Cuadro Nº 1- Table No. 1</t>
  </si>
  <si>
    <t>(en US dólares / in US Dollars)</t>
  </si>
  <si>
    <t>Cambio neto durante el periodo / Net change during period</t>
  </si>
  <si>
    <t>Obligaciones sin liquidar /  Unliquidated obligations</t>
  </si>
  <si>
    <t>Cuadro No. 3 / Table No. 3</t>
  </si>
  <si>
    <t>Cuadro No. 4 / Table No. 4</t>
  </si>
  <si>
    <t>INDICE / INDEX</t>
  </si>
  <si>
    <t>Estado de los ingresos y egresos / Statement of increases and decreases</t>
  </si>
  <si>
    <t xml:space="preserve">COMISION INTERAMERICANA DE PUERTOS  / </t>
  </si>
  <si>
    <t>INTER-AMERICAN COMMITTEE ON PORTS</t>
  </si>
  <si>
    <t>Publicaciones y documentos / Publications and documents</t>
  </si>
  <si>
    <t>Equipo y suministros / Equipment and supplies</t>
  </si>
  <si>
    <t>Saldo efectivo al final del periodo / Cash balance at the end of period</t>
  </si>
  <si>
    <t>Saldo efectivo al inicio del periodo/ Cash balance at begginnig of period</t>
  </si>
  <si>
    <t xml:space="preserve">Otras contribuciones / Other contributions </t>
  </si>
  <si>
    <t>Contratos / Contracts</t>
  </si>
  <si>
    <t>Reuniones / Meetings</t>
  </si>
  <si>
    <t>Cooperación / Cooperation</t>
  </si>
  <si>
    <t>Asistentes / Assistants</t>
  </si>
  <si>
    <t xml:space="preserve">Asesores / Advisors </t>
  </si>
  <si>
    <t>Traductores / Tanslators</t>
  </si>
  <si>
    <t xml:space="preserve">Asistentes / Coordinadores </t>
  </si>
  <si>
    <t>Nombre / Name</t>
  </si>
  <si>
    <t>Cooperación Técnica /</t>
  </si>
  <si>
    <t>Technical Cooperation</t>
  </si>
  <si>
    <t>Equipment and Supplies</t>
  </si>
  <si>
    <t>Equipo y Suministro /</t>
  </si>
  <si>
    <t>Assistants /  Coordinators</t>
  </si>
  <si>
    <t>Seguros / Insurance</t>
  </si>
  <si>
    <t>Publicaciones y Documentos/</t>
  </si>
  <si>
    <t>Publications and Documents</t>
  </si>
  <si>
    <t xml:space="preserve">Becarios / Fellows </t>
  </si>
  <si>
    <t>Total Disminuciones / Decreases</t>
  </si>
  <si>
    <t>GT: Gasto Terminal / Terminal Expenses</t>
  </si>
  <si>
    <t>Leyenda / Abbreviation:</t>
  </si>
  <si>
    <t xml:space="preserve">Oficina Secretaría /  Office Secretariat </t>
  </si>
  <si>
    <t>Total Obligaciones sin liquidar / Unliquidated obligations</t>
  </si>
  <si>
    <t>Estado de los Ingresos y Egresos  / Statement of Increases and Decreases</t>
  </si>
  <si>
    <t>P. Dominguez</t>
  </si>
  <si>
    <t>B. Gomez</t>
  </si>
  <si>
    <t>D. Moscoso</t>
  </si>
  <si>
    <t>G. Roose</t>
  </si>
  <si>
    <t>W Cierra</t>
  </si>
  <si>
    <t>S. Maxine</t>
  </si>
  <si>
    <t>F. Bambaren</t>
  </si>
  <si>
    <t>C. Rubin</t>
  </si>
  <si>
    <t>F. Bosch</t>
  </si>
  <si>
    <t>W . Cierra</t>
  </si>
  <si>
    <t>C. Gallegos</t>
  </si>
  <si>
    <t>P Dominguez</t>
  </si>
  <si>
    <t>W. Cierra</t>
  </si>
  <si>
    <t>E. Gamarra</t>
  </si>
  <si>
    <t>R. Ramos</t>
  </si>
  <si>
    <t>C. Sagrera</t>
  </si>
  <si>
    <t>E. Belisle</t>
  </si>
  <si>
    <t>Office Max</t>
  </si>
  <si>
    <t xml:space="preserve">Otros Gastos /  </t>
  </si>
  <si>
    <t>Other Expenditures</t>
  </si>
  <si>
    <t>Otros Gastos /</t>
  </si>
  <si>
    <t xml:space="preserve">Willis Limited </t>
  </si>
  <si>
    <t xml:space="preserve">DOITS </t>
  </si>
  <si>
    <t>Willis Limited</t>
  </si>
  <si>
    <t xml:space="preserve">J. Fleurant </t>
  </si>
  <si>
    <t>Consultores/Consultores</t>
  </si>
  <si>
    <t>Comunicaciones / Communications</t>
  </si>
  <si>
    <t xml:space="preserve"> Cargo / Position</t>
  </si>
  <si>
    <t>Proyecto - Project</t>
  </si>
  <si>
    <t>Subtotal contratos/contracts</t>
  </si>
  <si>
    <t>Origen / From</t>
  </si>
  <si>
    <t>Subtotal viajes / travel</t>
  </si>
  <si>
    <t>Subtotal publicaciones /</t>
  </si>
  <si>
    <t>publications</t>
  </si>
  <si>
    <t>Subtotal equipo y suministro /</t>
  </si>
  <si>
    <t>equipment and supplies</t>
  </si>
  <si>
    <t>Subtotal otros gastos /</t>
  </si>
  <si>
    <t>Other expenditures</t>
  </si>
  <si>
    <t>Oficina-office</t>
  </si>
  <si>
    <t xml:space="preserve">AM: Ayuda de manutención, incluye alojamiento, comida y otros gastos / </t>
  </si>
  <si>
    <t>Nómina / Salary</t>
  </si>
  <si>
    <t xml:space="preserve">Secretaría / Secretariat </t>
  </si>
  <si>
    <t>Secretario / Secretary</t>
  </si>
  <si>
    <t>These contributions are deposited in the account of the Special Fund of the Port Special Program of the CIP.</t>
  </si>
  <si>
    <t xml:space="preserve">Nombre / Name </t>
  </si>
  <si>
    <t>Subtotal nómina/salary</t>
  </si>
  <si>
    <t>Maintenance grant, including loadging, food, and others expenditure</t>
  </si>
  <si>
    <t xml:space="preserve">Viajes personal / Personnel travels CECIP </t>
  </si>
  <si>
    <t>Pago adelantado del año / Yearly prepaid expense</t>
  </si>
  <si>
    <t>Asistentes - Coordinadores /</t>
  </si>
  <si>
    <t>Assistants -  Coordinators</t>
  </si>
  <si>
    <t>Oficina/Office DC</t>
  </si>
  <si>
    <t>Proyectos varios / Others projects DC</t>
  </si>
  <si>
    <t>Documentos/Documents CECIP Viña</t>
  </si>
  <si>
    <t>CECIP, Viña</t>
  </si>
  <si>
    <t>Curso gestión / Course management  RD</t>
  </si>
  <si>
    <t>Computadora / Computer</t>
  </si>
  <si>
    <t>Oficina / Office</t>
  </si>
  <si>
    <t>Oficina / Office  DC</t>
  </si>
  <si>
    <t>Fondo Específico, Programa Portuario Especial / Special Fund, Port Special Program  (FE/PPE)</t>
  </si>
  <si>
    <t xml:space="preserve">Relación de Cuadros  / List of tables </t>
  </si>
  <si>
    <t>Fondo Regular / Regular Fund (FR)</t>
  </si>
  <si>
    <t xml:space="preserve">Anexo / Annex </t>
  </si>
  <si>
    <t xml:space="preserve">Glosario de términos / Glossary of terms </t>
  </si>
  <si>
    <t>(en US dólares /in US dollars)</t>
  </si>
  <si>
    <t>Objetivo / Objective</t>
  </si>
  <si>
    <t>Objetivo y Destino /</t>
  </si>
  <si>
    <t>Pasaje /</t>
  </si>
  <si>
    <t>Viático/</t>
  </si>
  <si>
    <t xml:space="preserve">Objective and Destination </t>
  </si>
  <si>
    <t xml:space="preserve">Fare </t>
  </si>
  <si>
    <t>Per diem</t>
  </si>
  <si>
    <t>OEA / OAS</t>
  </si>
  <si>
    <t>Proveedor /</t>
  </si>
  <si>
    <t xml:space="preserve">Supplier </t>
  </si>
  <si>
    <t>Material de oficina / Office supplies</t>
  </si>
  <si>
    <t xml:space="preserve">Dell </t>
  </si>
  <si>
    <t>Gastos comunes / Common Costs</t>
  </si>
  <si>
    <t>Dell</t>
  </si>
  <si>
    <t>Detalle / Details</t>
  </si>
  <si>
    <t>Emails, fax, fotocopias/ copies</t>
  </si>
  <si>
    <t>documentos/documents</t>
  </si>
  <si>
    <t>Teléfono, celular / cell phone,  VPN</t>
  </si>
  <si>
    <t>Información, boletines portal / Information, newsletter web DC</t>
  </si>
  <si>
    <t>Reembolso / Refunds</t>
  </si>
  <si>
    <t>Proyectos varios / Others projects RD</t>
  </si>
  <si>
    <t>Curso gestión / Course management, RD</t>
  </si>
  <si>
    <t>Fuente/Source: Tesorería de la OEA/ OAS Treasury</t>
  </si>
  <si>
    <t xml:space="preserve">crédito de Omega) /  Travel expenses that was canceled (airfare </t>
  </si>
  <si>
    <t>Saldos favorables de viajes por desobligarse / Travel surplus</t>
  </si>
  <si>
    <t xml:space="preserve"> funds to be de-obligated.</t>
  </si>
  <si>
    <t>G. Meex</t>
  </si>
  <si>
    <t>Becarios / Fellows</t>
  </si>
  <si>
    <t xml:space="preserve">Viaje becario / Fellow travel RD </t>
  </si>
  <si>
    <t>Misceláneos / Miscellaneous</t>
  </si>
  <si>
    <t>OAS Staff</t>
  </si>
  <si>
    <t xml:space="preserve">Material de apoyo / Support materials </t>
  </si>
  <si>
    <t xml:space="preserve">Reunión /Meeting </t>
  </si>
  <si>
    <t xml:space="preserve">Emerson Glenn
</t>
  </si>
  <si>
    <t>Coordones /  Lanyards</t>
  </si>
  <si>
    <t>E. Sánchez</t>
  </si>
  <si>
    <t>Reunión /Meeting Viña</t>
  </si>
  <si>
    <t>Eventos y Servicios/</t>
  </si>
  <si>
    <t>cuyos derechos fueron pagados a la OEA antes</t>
  </si>
  <si>
    <t>Events and Services</t>
  </si>
  <si>
    <t>Por derecho de inscripción de participantes</t>
  </si>
  <si>
    <t xml:space="preserve"> del inicio del evento / Registration fees</t>
  </si>
  <si>
    <t xml:space="preserve">which were paid by participants to the OAS </t>
  </si>
  <si>
    <t>before the event</t>
  </si>
  <si>
    <t>$</t>
  </si>
  <si>
    <t>Gasto erróneamente incluido en esta cuenta, que ha sido</t>
  </si>
  <si>
    <t>transferido a cuenta correcta / Expense mistakenly incurred</t>
  </si>
  <si>
    <t xml:space="preserve"> to this account, transferred to the correct account</t>
  </si>
  <si>
    <t>1 T: Primer Trimestre / First Quarter</t>
  </si>
  <si>
    <t>2 T: Segundo Trimestre / Second Quarter</t>
  </si>
  <si>
    <t>Curso gestión / Course management, Madrid</t>
  </si>
  <si>
    <t>Conferencia Cabotaje / Short Sea Shipping</t>
  </si>
  <si>
    <t>Mazatlan/Campeche</t>
  </si>
  <si>
    <t>3 T: Tercer Trimestre / Thrid Quarter</t>
  </si>
  <si>
    <t>Conferencia-Conference Cabotaje, Short See</t>
  </si>
  <si>
    <t>Shipping, Campeche, México</t>
  </si>
  <si>
    <t>W. Cierra, E. Gamarra, D. Moscoso</t>
  </si>
  <si>
    <t xml:space="preserve"> (Enero- Diciembre )  / (January-December) 2011</t>
  </si>
  <si>
    <t>4 T: Cuarto Trimestre / Fourth Quarter</t>
  </si>
  <si>
    <t>(Enero-Diciembre)  / (January-December) 2011</t>
  </si>
  <si>
    <t>(Enero-December)  / (January-December) 2011</t>
  </si>
  <si>
    <t>C. Canamero</t>
  </si>
  <si>
    <t>V. Gutierrez</t>
  </si>
  <si>
    <t>G. Blackman</t>
  </si>
  <si>
    <t>Haiti :Curso Gestión / Course Management, RD (AM)</t>
  </si>
  <si>
    <t xml:space="preserve">             Objetivo y Destino /  Objective and Destination </t>
  </si>
  <si>
    <t>Grenada: Seminario Gestión / Course Management ST VINCENT</t>
  </si>
  <si>
    <t xml:space="preserve">S. Charlere </t>
  </si>
  <si>
    <t>St. Lucia: Seminario Gestión / Course Management ST VINCENT</t>
  </si>
  <si>
    <t xml:space="preserve">C. Richards </t>
  </si>
  <si>
    <t>Antigua Seminario Gestión / Course Management ST VINCENT</t>
  </si>
  <si>
    <t>Intructor / Instructor</t>
  </si>
  <si>
    <t>Seminario Gestión / Course Management ST VINCENT</t>
  </si>
  <si>
    <t>Ventanilla Unica- Seminar Single Window Brasil</t>
  </si>
  <si>
    <t xml:space="preserve">Preparación Reunión / Preperation Meeting CIP - CECIP, Lima  </t>
  </si>
  <si>
    <t>Gastos de viaje que fue cancelado (el pasaje aéreo fue reembolsado).</t>
  </si>
  <si>
    <t>has reimbursement)</t>
  </si>
  <si>
    <t>(Enero-Deciembre)  /  (January-December) 2011</t>
  </si>
  <si>
    <t>(Enero-Deciembre)  / (January-December) 2011</t>
  </si>
  <si>
    <t>Reembolsos / Return and refunds *</t>
  </si>
  <si>
    <t>Notas/Notes:</t>
  </si>
  <si>
    <t>*</t>
  </si>
  <si>
    <t>Corresponds to a refunds of expenditures incurred in 2010 (travel expenses).</t>
  </si>
  <si>
    <t>Corresponde a un reembolso de gastos incurrido en 2010 (gastos de viaje) /</t>
  </si>
  <si>
    <t>Total 1 T</t>
  </si>
  <si>
    <t xml:space="preserve">Total 2 T </t>
  </si>
  <si>
    <t xml:space="preserve">Total 3 T </t>
  </si>
  <si>
    <t xml:space="preserve">Total 4 T </t>
  </si>
  <si>
    <t xml:space="preserve">Total 1 T </t>
  </si>
  <si>
    <t xml:space="preserve">Total </t>
  </si>
  <si>
    <t>Instructor Seminario Gestión Portuaria / Instructor Seminar on Port Management, St. Vincent</t>
  </si>
  <si>
    <t>(a)  Estas contribuciones se depositan en la cuenta del Fondo Específico del Programa Portuario Especial de la CIP /</t>
  </si>
  <si>
    <t>Reunión-Meeting  XII CECIP (b)</t>
  </si>
  <si>
    <t xml:space="preserve">Registration fees which were paid by participants to the OAS before the meeting </t>
  </si>
  <si>
    <t xml:space="preserve">Valenciaport-gastos administación / administration expenses  [c]  </t>
  </si>
  <si>
    <t xml:space="preserve">Administration of the fellows of the Master in Intermodal Transportation and Management, Valencia, Spain, 2010/2011. </t>
  </si>
  <si>
    <t>(c)  Administracion de becarios para el Master en Gestion y Transporte Intermodal, Valencia, España 2010/2011</t>
  </si>
  <si>
    <t>Revista -Magazine CIP, vol 13 y -and 14</t>
  </si>
  <si>
    <t>(d) Corresponde a un reembolso de gastos incurrido en 2010 (gastos de viaje) /</t>
  </si>
  <si>
    <r>
      <t xml:space="preserve">Otros / Others  </t>
    </r>
    <r>
      <rPr>
        <i/>
        <sz val="10"/>
        <rFont val="Arial"/>
        <family val="2"/>
      </rPr>
      <t xml:space="preserve">  (d)</t>
    </r>
  </si>
  <si>
    <t>G. Roose (a)</t>
  </si>
  <si>
    <t xml:space="preserve">W . Cierra (b) </t>
  </si>
  <si>
    <t xml:space="preserve"> and Technical Advisory Committees, meetings, in Viña del Mar, Chile, march 2011;  and US $4,000 for the elaboration of documents for the XII Meeting of the CECIP. Total US $8,000. </t>
  </si>
  <si>
    <t>y US $4,000 por la elaboración de documentos para la XII Reunión del CECIP. Total US $8,000. / The payments to the consultant Guillermo Roose correspond: US $4,000 to give technical advice to the CIP Secretariat during the XII CECIP</t>
  </si>
  <si>
    <t xml:space="preserve"> (a) Los pagos al consultor Guillermo Roose corresponden: US $4,000 por proporcionar asesoria técnica a la Secretaría de la CIP durante la XII Reunión del CECIP y Comités Técnicos Consultivos, en Viña del Mar, Chile, marzo 2011. </t>
  </si>
  <si>
    <t xml:space="preserve">  to collaborate in the organization and coordination of the fifth course of port management, that was held in Santo Domingo, Dominican Republic, om January 31 to February 11, 2011, and also for coordinating with local Port Authorities terms</t>
  </si>
  <si>
    <t xml:space="preserve"> of reference of the Seminar Women in Ports, to be held in Dominican Republic. </t>
  </si>
  <si>
    <t xml:space="preserve">(b) El pago de US $4,174 corresponde a la consultora Wendy Cierra, por colaborar en la organización y coordinación del V Curso de Gestión Portuaria, que se llevo del 31 al 11 de febrero de 2011, en Santo Domingo, República Dominicana </t>
  </si>
  <si>
    <t>y tambien por coordinar con las Autoridades Portuarias locales los términos de referencia del Seminario de la Mujer en Puertos, que se llevará a cabo en República Dominicana / The payments of US $4,174 correspond to the consultant Wendy Cierra,</t>
  </si>
  <si>
    <r>
      <t xml:space="preserve">Contribuciones/Contributions </t>
    </r>
    <r>
      <rPr>
        <sz val="10"/>
        <rFont val="Arial"/>
        <family val="2"/>
      </rPr>
      <t>(a)</t>
    </r>
  </si>
  <si>
    <t>(b)   Por derecho de inscripción de participantes cuyos derechos fueron pagados a la OEA antes de la Reunión /</t>
  </si>
  <si>
    <t xml:space="preserve"> INFORME FINANCIERO / FINANCIAL REPORTS 2011</t>
  </si>
  <si>
    <t>ESTADO DEL PROGRAMA PORTUARIO ESPECIAL / STATUS OF THE SPECIAL PORT PROGRAM</t>
  </si>
  <si>
    <t>Contribuciones por año de membresía / Contributions per year of membership</t>
  </si>
  <si>
    <t>Cuadro No. 5/ Table No. 5</t>
  </si>
  <si>
    <t>Cuadro No. 6 / Table No. 6</t>
  </si>
  <si>
    <t>Países/Country</t>
  </si>
  <si>
    <t>Deuda años anteriores/ Debt of previous years</t>
  </si>
  <si>
    <t>Contribuciones por año / Contribution per year</t>
  </si>
  <si>
    <t xml:space="preserve">Deuda total/                       Total Debt </t>
  </si>
  <si>
    <t>Al 31 de diciembre 2010 / As of December 31, 2010</t>
  </si>
  <si>
    <t>Total</t>
  </si>
  <si>
    <t>Ingresos Al 30 de Septiembre 2010 / As of September 30, 2010)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</si>
</sst>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0.00000"/>
    <numFmt numFmtId="167" formatCode="0.0000"/>
    <numFmt numFmtId="168" formatCode="0.000"/>
    <numFmt numFmtId="169" formatCode="_(* #,##0_);_(* \(#,##0\);_(* &quot;-&quot;??_);_(@_)"/>
    <numFmt numFmtId="170" formatCode="#,##0.0000_);\(#,##0.0000\)"/>
    <numFmt numFmtId="171" formatCode="&quot;Yes&quot;;&quot;Yes&quot;;&quot;No&quot;"/>
    <numFmt numFmtId="172" formatCode="&quot;True&quot;;&quot;True&quot;;&quot;False&quot;"/>
    <numFmt numFmtId="173" formatCode="&quot;On&quot;;&quot;On&quot;;&quot;Off&quot;"/>
    <numFmt numFmtId="174" formatCode="[$€-2]\ #,##0.00_);[Red]\([$€-2]\ #,##0.00\)"/>
    <numFmt numFmtId="175" formatCode="#,##0.000000000000_);\(#,##0.000000000000\)"/>
    <numFmt numFmtId="176" formatCode="0.0"/>
    <numFmt numFmtId="177" formatCode="#,##0.0"/>
    <numFmt numFmtId="178" formatCode="#,##0.000"/>
    <numFmt numFmtId="179" formatCode="0.00_);[Red]\(0.00\)"/>
    <numFmt numFmtId="180" formatCode="0.0_);[Red]\(0.0\)"/>
    <numFmt numFmtId="181" formatCode="0_);[Red]\(0\)"/>
    <numFmt numFmtId="182" formatCode="#,##0.0_);\(#,##0.0\)"/>
    <numFmt numFmtId="183" formatCode="_(* #,##0.000_);_(* \(#,##0.000\);_(* &quot;-&quot;??_);_(@_)"/>
    <numFmt numFmtId="184" formatCode="_(* #,##0.0000_);_(* \(#,##0.0000\);_(* &quot;-&quot;??_);_(@_)"/>
    <numFmt numFmtId="185" formatCode="#,##0.000000000000"/>
    <numFmt numFmtId="186" formatCode="#,##0.000000000000000_);\(#,##0.000000000000000\)"/>
    <numFmt numFmtId="187" formatCode="0_);\(0\)"/>
  </numFmts>
  <fonts count="20">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9"/>
      <name val="Verdana"/>
      <family val="2"/>
    </font>
    <font>
      <b/>
      <sz val="11"/>
      <name val="Times New Roman"/>
      <family val="1"/>
    </font>
    <font>
      <b/>
      <sz val="14"/>
      <name val="Times New Roman"/>
      <family val="1"/>
    </font>
    <font>
      <sz val="11"/>
      <name val="Times New Roman"/>
      <family val="1"/>
    </font>
    <font>
      <b/>
      <sz val="20"/>
      <name val="Verdana"/>
      <family val="2"/>
    </font>
    <font>
      <b/>
      <sz val="9"/>
      <name val="Verdana"/>
      <family val="2"/>
    </font>
    <font>
      <b/>
      <u val="single"/>
      <sz val="10"/>
      <name val="Arial"/>
      <family val="2"/>
    </font>
    <font>
      <sz val="10"/>
      <color indexed="12"/>
      <name val="Arial"/>
      <family val="0"/>
    </font>
    <font>
      <b/>
      <sz val="11"/>
      <name val="Arial"/>
      <family val="2"/>
    </font>
    <font>
      <sz val="10"/>
      <color indexed="14"/>
      <name val="Arial"/>
      <family val="2"/>
    </font>
    <font>
      <sz val="12"/>
      <color indexed="12"/>
      <name val="Calibri"/>
      <family val="2"/>
    </font>
    <font>
      <i/>
      <sz val="10"/>
      <name val="Arial"/>
      <family val="2"/>
    </font>
    <font>
      <sz val="10"/>
      <name val="Verdana"/>
      <family val="2"/>
    </font>
    <font>
      <b/>
      <sz val="10"/>
      <name val="Verdana"/>
      <family val="2"/>
    </font>
    <font>
      <b/>
      <sz val="8"/>
      <name val="Verdana"/>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color indexed="63"/>
      </right>
      <top style="thin"/>
      <bottom style="thin"/>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169" fontId="0" fillId="0" borderId="0" xfId="15" applyNumberFormat="1" applyAlignment="1">
      <alignment/>
    </xf>
    <xf numFmtId="0" fontId="0" fillId="0" borderId="0" xfId="0" applyFill="1" applyAlignment="1">
      <alignment/>
    </xf>
    <xf numFmtId="0" fontId="2" fillId="0" borderId="0" xfId="0" applyFont="1" applyAlignment="1">
      <alignment/>
    </xf>
    <xf numFmtId="0" fontId="0" fillId="0" borderId="0" xfId="0" applyAlignment="1">
      <alignment horizontal="center"/>
    </xf>
    <xf numFmtId="0" fontId="2" fillId="0" borderId="0" xfId="0" applyFont="1" applyFill="1" applyAlignment="1">
      <alignment horizontal="center"/>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37" fontId="2" fillId="0" borderId="0" xfId="0" applyNumberFormat="1" applyFont="1" applyFill="1" applyBorder="1" applyAlignment="1">
      <alignment horizontal="right" vertical="center" wrapText="1"/>
    </xf>
    <xf numFmtId="37" fontId="2" fillId="0" borderId="3" xfId="0" applyNumberFormat="1" applyFont="1" applyFill="1" applyBorder="1" applyAlignment="1">
      <alignment horizontal="center" vertical="center" wrapText="1"/>
    </xf>
    <xf numFmtId="0" fontId="0" fillId="0" borderId="4" xfId="0" applyFont="1" applyBorder="1" applyAlignment="1">
      <alignment vertical="center"/>
    </xf>
    <xf numFmtId="0" fontId="0" fillId="0" borderId="0" xfId="0" applyFont="1" applyFill="1" applyBorder="1" applyAlignment="1">
      <alignment vertical="center"/>
    </xf>
    <xf numFmtId="37" fontId="0" fillId="0" borderId="4" xfId="17" applyNumberFormat="1" applyFont="1" applyFill="1" applyBorder="1" applyAlignment="1">
      <alignment horizontal="right" vertical="center"/>
    </xf>
    <xf numFmtId="37" fontId="0" fillId="0" borderId="5" xfId="17" applyNumberFormat="1" applyFont="1" applyFill="1" applyBorder="1" applyAlignment="1">
      <alignment horizontal="center" vertical="center"/>
    </xf>
    <xf numFmtId="0" fontId="0" fillId="0" borderId="5" xfId="0" applyFont="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xf>
    <xf numFmtId="37" fontId="0" fillId="2" borderId="4" xfId="17" applyNumberFormat="1" applyFont="1" applyFill="1" applyBorder="1" applyAlignment="1">
      <alignment horizontal="right" vertical="center"/>
    </xf>
    <xf numFmtId="37" fontId="0" fillId="2" borderId="5" xfId="17" applyNumberFormat="1" applyFont="1" applyFill="1" applyBorder="1" applyAlignment="1">
      <alignment horizontal="center" vertical="center"/>
    </xf>
    <xf numFmtId="0" fontId="2" fillId="2" borderId="4" xfId="0" applyFont="1" applyFill="1" applyBorder="1" applyAlignment="1">
      <alignment vertical="center"/>
    </xf>
    <xf numFmtId="0" fontId="0" fillId="2" borderId="5" xfId="0" applyFont="1" applyFill="1" applyBorder="1" applyAlignment="1">
      <alignment vertical="center"/>
    </xf>
    <xf numFmtId="0" fontId="0" fillId="2" borderId="5" xfId="0" applyFont="1" applyFill="1" applyBorder="1" applyAlignment="1">
      <alignment horizontal="left" vertical="center"/>
    </xf>
    <xf numFmtId="0" fontId="2" fillId="2" borderId="0" xfId="0" applyFont="1" applyFill="1" applyAlignment="1">
      <alignment horizontal="center"/>
    </xf>
    <xf numFmtId="0" fontId="0" fillId="2" borderId="0" xfId="0" applyFill="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xf>
    <xf numFmtId="0" fontId="8" fillId="0" borderId="0" xfId="0" applyFont="1" applyFill="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xf>
    <xf numFmtId="0" fontId="5" fillId="0" borderId="0" xfId="0" applyFont="1" applyFill="1" applyAlignment="1">
      <alignment/>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4" xfId="0" applyFont="1" applyFill="1" applyBorder="1" applyAlignment="1">
      <alignment vertical="center"/>
    </xf>
    <xf numFmtId="0" fontId="0" fillId="0" borderId="5" xfId="0" applyFont="1" applyFill="1" applyBorder="1" applyAlignment="1">
      <alignment horizontal="left" vertical="center"/>
    </xf>
    <xf numFmtId="44" fontId="0" fillId="0" borderId="6" xfId="17" applyFont="1" applyBorder="1" applyAlignment="1">
      <alignment horizontal="left" vertical="center"/>
    </xf>
    <xf numFmtId="37" fontId="0" fillId="0" borderId="6" xfId="17" applyNumberFormat="1" applyFont="1" applyFill="1" applyBorder="1" applyAlignment="1">
      <alignment horizontal="center" vertical="center"/>
    </xf>
    <xf numFmtId="44" fontId="0" fillId="0" borderId="7" xfId="17" applyFont="1" applyBorder="1" applyAlignment="1">
      <alignment horizontal="left" vertical="center"/>
    </xf>
    <xf numFmtId="37" fontId="0" fillId="0" borderId="7" xfId="17" applyNumberFormat="1" applyFont="1" applyBorder="1" applyAlignment="1">
      <alignment horizontal="center" vertical="center"/>
    </xf>
    <xf numFmtId="0" fontId="2" fillId="0" borderId="8" xfId="0" applyFont="1" applyBorder="1" applyAlignment="1">
      <alignment horizontal="left" vertical="center"/>
    </xf>
    <xf numFmtId="37" fontId="0" fillId="0" borderId="3" xfId="0" applyNumberFormat="1" applyFont="1" applyBorder="1" applyAlignment="1">
      <alignment horizontal="center" vertical="center"/>
    </xf>
    <xf numFmtId="44" fontId="0" fillId="2" borderId="8" xfId="17" applyFont="1" applyFill="1" applyBorder="1" applyAlignment="1">
      <alignment horizontal="left" vertical="center"/>
    </xf>
    <xf numFmtId="37" fontId="0" fillId="2" borderId="8" xfId="17" applyNumberFormat="1" applyFont="1" applyFill="1" applyBorder="1" applyAlignment="1">
      <alignment horizontal="center" vertical="center"/>
    </xf>
    <xf numFmtId="44" fontId="0" fillId="2" borderId="6" xfId="17" applyFont="1" applyFill="1" applyBorder="1" applyAlignment="1">
      <alignment horizontal="left" vertical="center"/>
    </xf>
    <xf numFmtId="37" fontId="0" fillId="2" borderId="6" xfId="17" applyNumberFormat="1" applyFont="1" applyFill="1" applyBorder="1" applyAlignment="1">
      <alignment horizontal="center" vertical="center"/>
    </xf>
    <xf numFmtId="44" fontId="0" fillId="0" borderId="6" xfId="17" applyFont="1" applyFill="1" applyBorder="1" applyAlignment="1">
      <alignment horizontal="left" vertical="center"/>
    </xf>
    <xf numFmtId="0" fontId="0" fillId="2" borderId="6" xfId="0" applyFont="1" applyFill="1" applyBorder="1" applyAlignment="1">
      <alignment horizontal="left" vertical="center"/>
    </xf>
    <xf numFmtId="0" fontId="0" fillId="0" borderId="0" xfId="0" applyAlignment="1">
      <alignment/>
    </xf>
    <xf numFmtId="0" fontId="2" fillId="2"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10" fillId="2" borderId="5" xfId="0" applyFont="1" applyFill="1" applyBorder="1" applyAlignment="1">
      <alignment horizontal="left" vertical="center"/>
    </xf>
    <xf numFmtId="37" fontId="2" fillId="0" borderId="9" xfId="17" applyNumberFormat="1" applyFont="1" applyFill="1" applyBorder="1" applyAlignment="1">
      <alignment horizontal="right" vertical="center"/>
    </xf>
    <xf numFmtId="3" fontId="0" fillId="0" borderId="0" xfId="0" applyNumberFormat="1" applyFont="1" applyAlignment="1">
      <alignment/>
    </xf>
    <xf numFmtId="4" fontId="0" fillId="0" borderId="0" xfId="0" applyNumberFormat="1" applyFont="1" applyAlignment="1">
      <alignment/>
    </xf>
    <xf numFmtId="39" fontId="0" fillId="0" borderId="0" xfId="0" applyNumberFormat="1" applyFont="1" applyFill="1" applyAlignment="1">
      <alignment/>
    </xf>
    <xf numFmtId="0" fontId="0" fillId="0" borderId="0" xfId="0" applyAlignment="1">
      <alignment horizontal="left"/>
    </xf>
    <xf numFmtId="0" fontId="2" fillId="2" borderId="0" xfId="0" applyFont="1" applyFill="1" applyAlignment="1">
      <alignment horizontal="left"/>
    </xf>
    <xf numFmtId="0" fontId="2" fillId="0" borderId="0" xfId="0" applyFont="1" applyFill="1" applyAlignment="1">
      <alignment horizontal="left"/>
    </xf>
    <xf numFmtId="169" fontId="0" fillId="0" borderId="0" xfId="15" applyNumberFormat="1" applyFill="1" applyAlignment="1">
      <alignment/>
    </xf>
    <xf numFmtId="0" fontId="2" fillId="2" borderId="0" xfId="0" applyFont="1" applyFill="1" applyAlignment="1">
      <alignment/>
    </xf>
    <xf numFmtId="1" fontId="0" fillId="0" borderId="0" xfId="0" applyNumberFormat="1" applyFill="1" applyAlignment="1">
      <alignment/>
    </xf>
    <xf numFmtId="169" fontId="2" fillId="0" borderId="0" xfId="15" applyNumberFormat="1" applyFont="1" applyFill="1" applyAlignment="1">
      <alignment/>
    </xf>
    <xf numFmtId="3" fontId="0" fillId="0" borderId="0" xfId="0" applyNumberFormat="1" applyAlignment="1">
      <alignment/>
    </xf>
    <xf numFmtId="3" fontId="2" fillId="0" borderId="0" xfId="0" applyNumberFormat="1" applyFont="1" applyFill="1" applyAlignment="1">
      <alignment horizontal="center"/>
    </xf>
    <xf numFmtId="3" fontId="0" fillId="0" borderId="0" xfId="0" applyNumberFormat="1" applyFont="1" applyFill="1" applyAlignment="1">
      <alignment horizontal="right"/>
    </xf>
    <xf numFmtId="169" fontId="0" fillId="0" borderId="0" xfId="0" applyNumberFormat="1" applyAlignment="1">
      <alignment/>
    </xf>
    <xf numFmtId="0" fontId="0" fillId="3" borderId="0" xfId="0" applyFill="1" applyAlignment="1">
      <alignment/>
    </xf>
    <xf numFmtId="0" fontId="0" fillId="0" borderId="0" xfId="0" applyFill="1" applyAlignment="1">
      <alignment horizontal="center"/>
    </xf>
    <xf numFmtId="3" fontId="2" fillId="3" borderId="0" xfId="0" applyNumberFormat="1" applyFont="1" applyFill="1" applyAlignment="1">
      <alignment/>
    </xf>
    <xf numFmtId="169" fontId="2" fillId="3" borderId="0" xfId="15" applyNumberFormat="1" applyFont="1" applyFill="1" applyAlignment="1">
      <alignment/>
    </xf>
    <xf numFmtId="169" fontId="2" fillId="3" borderId="0" xfId="15" applyNumberFormat="1" applyFont="1" applyFill="1" applyAlignment="1">
      <alignment horizontal="right"/>
    </xf>
    <xf numFmtId="3" fontId="2" fillId="0" borderId="0" xfId="0" applyNumberFormat="1" applyFont="1" applyFill="1" applyAlignment="1">
      <alignment/>
    </xf>
    <xf numFmtId="169" fontId="2" fillId="0" borderId="0" xfId="15" applyNumberFormat="1" applyFont="1" applyFill="1" applyAlignment="1">
      <alignment horizontal="right"/>
    </xf>
    <xf numFmtId="0" fontId="0" fillId="0" borderId="0" xfId="0" applyFill="1" applyAlignment="1">
      <alignment horizontal="left"/>
    </xf>
    <xf numFmtId="0" fontId="2" fillId="0" borderId="4" xfId="0" applyFont="1" applyFill="1" applyBorder="1" applyAlignment="1">
      <alignment vertical="center"/>
    </xf>
    <xf numFmtId="0" fontId="0" fillId="0" borderId="5" xfId="0" applyFont="1" applyFill="1" applyBorder="1" applyAlignment="1">
      <alignment vertical="center"/>
    </xf>
    <xf numFmtId="170" fontId="2" fillId="2" borderId="4" xfId="17" applyNumberFormat="1" applyFont="1" applyFill="1" applyBorder="1" applyAlignment="1">
      <alignment horizontal="righ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3" borderId="0" xfId="0" applyFont="1" applyFill="1" applyAlignment="1">
      <alignment/>
    </xf>
    <xf numFmtId="44" fontId="0" fillId="0" borderId="10" xfId="17" applyFont="1" applyFill="1" applyBorder="1" applyAlignment="1">
      <alignment horizontal="left" vertical="center"/>
    </xf>
    <xf numFmtId="44" fontId="0" fillId="2" borderId="10" xfId="17" applyFont="1" applyFill="1" applyBorder="1" applyAlignment="1">
      <alignment horizontal="left" vertical="center"/>
    </xf>
    <xf numFmtId="0" fontId="0" fillId="0" borderId="0" xfId="0" applyFont="1" applyFill="1" applyAlignment="1">
      <alignment/>
    </xf>
    <xf numFmtId="0" fontId="1" fillId="0" borderId="0" xfId="0" applyFont="1" applyAlignment="1">
      <alignment/>
    </xf>
    <xf numFmtId="0" fontId="2" fillId="2" borderId="0" xfId="0" applyFont="1" applyFill="1" applyAlignment="1">
      <alignment horizontal="right"/>
    </xf>
    <xf numFmtId="3" fontId="2" fillId="2" borderId="0" xfId="0" applyNumberFormat="1" applyFont="1" applyFill="1" applyAlignment="1">
      <alignment horizontal="right"/>
    </xf>
    <xf numFmtId="0" fontId="2" fillId="0" borderId="0" xfId="0" applyFont="1" applyFill="1" applyAlignment="1">
      <alignment horizontal="right"/>
    </xf>
    <xf numFmtId="0" fontId="0" fillId="0" borderId="6" xfId="0" applyFont="1" applyFill="1" applyBorder="1" applyAlignment="1">
      <alignment horizontal="left" vertical="center"/>
    </xf>
    <xf numFmtId="0" fontId="12" fillId="0" borderId="0" xfId="0" applyFont="1" applyFill="1" applyAlignment="1">
      <alignment/>
    </xf>
    <xf numFmtId="0" fontId="12" fillId="0" borderId="0" xfId="0" applyFont="1" applyAlignment="1">
      <alignment/>
    </xf>
    <xf numFmtId="37" fontId="0" fillId="0" borderId="0" xfId="0" applyNumberFormat="1" applyFont="1" applyAlignment="1">
      <alignment/>
    </xf>
    <xf numFmtId="0" fontId="0" fillId="0" borderId="0" xfId="0" applyFont="1" applyFill="1" applyAlignment="1">
      <alignment horizontal="right"/>
    </xf>
    <xf numFmtId="0" fontId="2" fillId="0" borderId="0" xfId="0" applyFont="1" applyAlignment="1">
      <alignment horizontal="center"/>
    </xf>
    <xf numFmtId="0" fontId="0" fillId="0" borderId="0" xfId="0" applyFont="1" applyFill="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169" fontId="2" fillId="3" borderId="0" xfId="0" applyNumberFormat="1" applyFont="1" applyFill="1" applyAlignment="1">
      <alignment horizontal="center"/>
    </xf>
    <xf numFmtId="3" fontId="2" fillId="3" borderId="0" xfId="0" applyNumberFormat="1" applyFont="1" applyFill="1" applyAlignment="1">
      <alignment horizontal="center"/>
    </xf>
    <xf numFmtId="0" fontId="2" fillId="3" borderId="0" xfId="0" applyFont="1" applyFill="1" applyAlignment="1">
      <alignment horizontal="center"/>
    </xf>
    <xf numFmtId="37" fontId="0" fillId="0" borderId="10" xfId="17" applyNumberFormat="1" applyFont="1" applyFill="1" applyBorder="1" applyAlignment="1">
      <alignment horizontal="center" vertical="center"/>
    </xf>
    <xf numFmtId="44" fontId="2" fillId="2" borderId="8" xfId="17" applyFont="1" applyFill="1" applyBorder="1" applyAlignment="1">
      <alignment vertical="center"/>
    </xf>
    <xf numFmtId="44" fontId="0" fillId="0" borderId="11" xfId="17" applyFont="1" applyFill="1" applyBorder="1" applyAlignment="1">
      <alignment horizontal="left" vertical="center"/>
    </xf>
    <xf numFmtId="37" fontId="0" fillId="0" borderId="7" xfId="17" applyNumberFormat="1" applyFont="1" applyFill="1" applyBorder="1" applyAlignment="1">
      <alignment horizontal="center" vertical="center"/>
    </xf>
    <xf numFmtId="0" fontId="2" fillId="0" borderId="11" xfId="0" applyFont="1" applyFill="1" applyBorder="1" applyAlignment="1">
      <alignment horizontal="left" vertical="center"/>
    </xf>
    <xf numFmtId="37" fontId="2" fillId="0" borderId="12" xfId="0" applyNumberFormat="1" applyFont="1" applyFill="1" applyBorder="1" applyAlignment="1">
      <alignment horizontal="center" vertical="center"/>
    </xf>
    <xf numFmtId="0" fontId="14" fillId="0" borderId="0" xfId="0" applyFont="1" applyFill="1" applyAlignment="1">
      <alignment/>
    </xf>
    <xf numFmtId="0" fontId="0" fillId="0" borderId="0" xfId="0" applyFont="1" applyAlignment="1">
      <alignment/>
    </xf>
    <xf numFmtId="0" fontId="2" fillId="2"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lignment/>
    </xf>
    <xf numFmtId="3" fontId="0" fillId="0" borderId="0" xfId="0" applyNumberFormat="1" applyFont="1" applyFill="1" applyAlignment="1">
      <alignment horizontal="center"/>
    </xf>
    <xf numFmtId="0" fontId="0" fillId="0" borderId="0" xfId="0" applyFont="1" applyAlignment="1">
      <alignment horizontal="left"/>
    </xf>
    <xf numFmtId="37" fontId="0" fillId="0" borderId="0" xfId="0" applyNumberFormat="1" applyFont="1" applyFill="1" applyAlignment="1">
      <alignment/>
    </xf>
    <xf numFmtId="37" fontId="0" fillId="0" borderId="0" xfId="0" applyNumberFormat="1" applyFont="1" applyAlignment="1">
      <alignment horizontal="right"/>
    </xf>
    <xf numFmtId="0" fontId="0" fillId="0" borderId="0" xfId="0" applyFont="1" applyFill="1" applyAlignment="1">
      <alignment/>
    </xf>
    <xf numFmtId="37" fontId="2" fillId="0" borderId="3" xfId="17" applyNumberFormat="1" applyFont="1" applyFill="1" applyBorder="1" applyAlignment="1">
      <alignment horizontal="right" vertical="center"/>
    </xf>
    <xf numFmtId="37" fontId="0" fillId="0" borderId="5" xfId="17" applyNumberFormat="1" applyFont="1" applyFill="1" applyBorder="1" applyAlignment="1">
      <alignment horizontal="right" vertical="center"/>
    </xf>
    <xf numFmtId="37" fontId="0" fillId="2" borderId="5" xfId="17" applyNumberFormat="1" applyFont="1" applyFill="1" applyBorder="1" applyAlignment="1">
      <alignment horizontal="right" vertical="center"/>
    </xf>
    <xf numFmtId="37" fontId="2" fillId="0" borderId="13" xfId="17" applyNumberFormat="1" applyFont="1" applyFill="1" applyBorder="1" applyAlignment="1">
      <alignment horizontal="right" vertical="center"/>
    </xf>
    <xf numFmtId="37" fontId="2" fillId="2" borderId="3" xfId="17" applyNumberFormat="1" applyFont="1" applyFill="1" applyBorder="1" applyAlignment="1">
      <alignment horizontal="right" vertical="center"/>
    </xf>
    <xf numFmtId="3" fontId="2" fillId="0" borderId="0" xfId="0" applyNumberFormat="1" applyFont="1" applyFill="1" applyAlignment="1">
      <alignment horizontal="right"/>
    </xf>
    <xf numFmtId="1" fontId="0" fillId="0" borderId="0" xfId="0" applyNumberFormat="1" applyFont="1" applyFill="1" applyAlignment="1">
      <alignment horizontal="right"/>
    </xf>
    <xf numFmtId="3" fontId="0" fillId="0" borderId="0" xfId="0" applyNumberFormat="1" applyFont="1" applyFill="1" applyAlignment="1">
      <alignment/>
    </xf>
    <xf numFmtId="3" fontId="0" fillId="0" borderId="0" xfId="0" applyNumberFormat="1" applyAlignment="1">
      <alignment horizontal="right"/>
    </xf>
    <xf numFmtId="3" fontId="0" fillId="0" borderId="0" xfId="0" applyNumberFormat="1" applyFill="1" applyAlignment="1">
      <alignment horizontal="right"/>
    </xf>
    <xf numFmtId="37" fontId="0" fillId="0" borderId="0" xfId="0" applyNumberFormat="1" applyAlignment="1">
      <alignment/>
    </xf>
    <xf numFmtId="0" fontId="0" fillId="0" borderId="0" xfId="0" applyFont="1" applyAlignment="1">
      <alignment horizontal="center"/>
    </xf>
    <xf numFmtId="4" fontId="15" fillId="0" borderId="0" xfId="0" applyNumberFormat="1" applyFont="1" applyAlignment="1">
      <alignment/>
    </xf>
    <xf numFmtId="169" fontId="0" fillId="0" borderId="0" xfId="0" applyNumberFormat="1" applyFill="1" applyAlignment="1">
      <alignment horizontal="right"/>
    </xf>
    <xf numFmtId="0" fontId="0" fillId="0" borderId="0" xfId="0" applyFill="1" applyAlignment="1">
      <alignment horizontal="right"/>
    </xf>
    <xf numFmtId="169" fontId="0" fillId="0" borderId="0" xfId="15" applyNumberFormat="1" applyFill="1" applyBorder="1" applyAlignment="1">
      <alignment horizontal="right"/>
    </xf>
    <xf numFmtId="3" fontId="0" fillId="0" borderId="0" xfId="0" applyNumberFormat="1" applyFill="1" applyBorder="1" applyAlignment="1">
      <alignment horizontal="right"/>
    </xf>
    <xf numFmtId="41" fontId="2" fillId="3" borderId="0" xfId="0" applyNumberFormat="1" applyFont="1" applyFill="1" applyAlignment="1">
      <alignment horizontal="center"/>
    </xf>
    <xf numFmtId="41" fontId="0" fillId="0" borderId="0" xfId="0" applyNumberFormat="1" applyAlignment="1">
      <alignment/>
    </xf>
    <xf numFmtId="41" fontId="0" fillId="0" borderId="0" xfId="15" applyNumberFormat="1" applyAlignment="1">
      <alignment/>
    </xf>
    <xf numFmtId="41" fontId="0" fillId="0" borderId="0" xfId="0" applyNumberFormat="1" applyFill="1" applyAlignment="1">
      <alignment/>
    </xf>
    <xf numFmtId="41" fontId="0" fillId="0" borderId="0" xfId="15" applyNumberFormat="1" applyFill="1" applyAlignment="1">
      <alignment/>
    </xf>
    <xf numFmtId="41" fontId="0" fillId="0" borderId="0" xfId="0" applyNumberFormat="1" applyFont="1" applyFill="1" applyAlignment="1">
      <alignment/>
    </xf>
    <xf numFmtId="41" fontId="0" fillId="0" borderId="0" xfId="0" applyNumberFormat="1" applyFont="1" applyAlignment="1">
      <alignment/>
    </xf>
    <xf numFmtId="41" fontId="0" fillId="0" borderId="0" xfId="15" applyNumberFormat="1" applyFont="1" applyFill="1" applyAlignment="1">
      <alignment/>
    </xf>
    <xf numFmtId="41" fontId="2" fillId="3" borderId="0" xfId="0" applyNumberFormat="1" applyFont="1" applyFill="1" applyAlignment="1">
      <alignment/>
    </xf>
    <xf numFmtId="41" fontId="0" fillId="3" borderId="0" xfId="0" applyNumberFormat="1" applyFont="1" applyFill="1" applyAlignment="1">
      <alignment/>
    </xf>
    <xf numFmtId="41" fontId="2" fillId="3" borderId="0" xfId="0" applyNumberFormat="1" applyFont="1" applyFill="1" applyAlignment="1">
      <alignment/>
    </xf>
    <xf numFmtId="41" fontId="0" fillId="0" borderId="0" xfId="0" applyNumberFormat="1" applyFont="1" applyAlignment="1">
      <alignment/>
    </xf>
    <xf numFmtId="41" fontId="2" fillId="2" borderId="0" xfId="0" applyNumberFormat="1" applyFont="1" applyFill="1" applyAlignment="1">
      <alignment horizontal="left"/>
    </xf>
    <xf numFmtId="41" fontId="2" fillId="2" borderId="0" xfId="0" applyNumberFormat="1" applyFont="1" applyFill="1" applyAlignment="1">
      <alignment/>
    </xf>
    <xf numFmtId="41" fontId="2" fillId="2" borderId="0" xfId="0" applyNumberFormat="1" applyFont="1" applyFill="1" applyAlignment="1">
      <alignment horizontal="center"/>
    </xf>
    <xf numFmtId="41" fontId="2" fillId="2" borderId="0" xfId="0" applyNumberFormat="1" applyFont="1" applyFill="1" applyAlignment="1">
      <alignment horizontal="right"/>
    </xf>
    <xf numFmtId="41" fontId="2" fillId="0" borderId="0" xfId="0" applyNumberFormat="1" applyFont="1" applyFill="1" applyAlignment="1">
      <alignment horizontal="center"/>
    </xf>
    <xf numFmtId="41" fontId="2" fillId="0" borderId="0" xfId="0" applyNumberFormat="1" applyFont="1" applyFill="1" applyAlignment="1">
      <alignment horizontal="center"/>
    </xf>
    <xf numFmtId="41" fontId="0" fillId="0" borderId="0" xfId="0" applyNumberFormat="1" applyFont="1" applyFill="1" applyAlignment="1">
      <alignment/>
    </xf>
    <xf numFmtId="41" fontId="2" fillId="3" borderId="0" xfId="15" applyNumberFormat="1" applyFont="1" applyFill="1" applyAlignment="1">
      <alignment horizontal="right"/>
    </xf>
    <xf numFmtId="41" fontId="2" fillId="0" borderId="0" xfId="0" applyNumberFormat="1" applyFont="1" applyFill="1" applyAlignment="1">
      <alignment/>
    </xf>
    <xf numFmtId="41" fontId="2" fillId="0" borderId="0" xfId="15" applyNumberFormat="1" applyFont="1" applyFill="1" applyAlignment="1">
      <alignment/>
    </xf>
    <xf numFmtId="41" fontId="0" fillId="2" borderId="0" xfId="0" applyNumberFormat="1" applyFont="1" applyFill="1" applyAlignment="1">
      <alignment/>
    </xf>
    <xf numFmtId="41" fontId="0" fillId="0" borderId="0" xfId="0" applyNumberFormat="1" applyFont="1" applyFill="1" applyAlignment="1">
      <alignment horizontal="right"/>
    </xf>
    <xf numFmtId="41" fontId="2" fillId="3" borderId="0" xfId="0" applyNumberFormat="1" applyFont="1" applyFill="1" applyAlignment="1">
      <alignment horizontal="left"/>
    </xf>
    <xf numFmtId="41" fontId="2" fillId="0" borderId="0" xfId="15" applyNumberFormat="1" applyFont="1" applyFill="1" applyAlignment="1">
      <alignment horizontal="right"/>
    </xf>
    <xf numFmtId="41" fontId="0" fillId="3" borderId="0" xfId="0" applyNumberFormat="1" applyFill="1" applyAlignment="1">
      <alignment/>
    </xf>
    <xf numFmtId="41" fontId="2" fillId="0" borderId="0" xfId="0" applyNumberFormat="1" applyFont="1" applyAlignment="1">
      <alignment/>
    </xf>
    <xf numFmtId="41" fontId="2" fillId="3" borderId="0" xfId="15" applyNumberFormat="1" applyFont="1" applyFill="1" applyAlignment="1">
      <alignment/>
    </xf>
    <xf numFmtId="41" fontId="2" fillId="2" borderId="0" xfId="0" applyNumberFormat="1" applyFont="1" applyFill="1" applyAlignment="1">
      <alignment horizontal="right"/>
    </xf>
    <xf numFmtId="41" fontId="2" fillId="0" borderId="0" xfId="0" applyNumberFormat="1" applyFont="1" applyFill="1" applyAlignment="1">
      <alignment horizontal="right"/>
    </xf>
    <xf numFmtId="41" fontId="0" fillId="0" borderId="0" xfId="0" applyNumberFormat="1" applyFill="1" applyAlignment="1">
      <alignment horizontal="center"/>
    </xf>
    <xf numFmtId="41" fontId="12" fillId="0" borderId="0" xfId="0" applyNumberFormat="1" applyFont="1" applyFill="1" applyAlignment="1">
      <alignment/>
    </xf>
    <xf numFmtId="41" fontId="0" fillId="0" borderId="0" xfId="0" applyNumberFormat="1" applyFont="1" applyFill="1" applyAlignment="1">
      <alignment/>
    </xf>
    <xf numFmtId="41" fontId="2" fillId="2" borderId="0" xfId="0" applyNumberFormat="1" applyFont="1" applyFill="1" applyAlignment="1">
      <alignment horizontal="center"/>
    </xf>
    <xf numFmtId="41" fontId="2" fillId="0" borderId="0" xfId="0" applyNumberFormat="1" applyFont="1" applyFill="1" applyAlignment="1">
      <alignment horizontal="left"/>
    </xf>
    <xf numFmtId="41" fontId="0" fillId="0" borderId="0" xfId="15" applyNumberFormat="1" applyFill="1" applyAlignment="1">
      <alignment horizontal="right"/>
    </xf>
    <xf numFmtId="41" fontId="0" fillId="0" borderId="0" xfId="15" applyNumberFormat="1" applyFill="1" applyAlignment="1">
      <alignment horizontal="center"/>
    </xf>
    <xf numFmtId="41" fontId="0" fillId="0" borderId="0" xfId="0" applyNumberFormat="1" applyFont="1" applyFill="1" applyAlignment="1">
      <alignment horizontal="center"/>
    </xf>
    <xf numFmtId="41" fontId="0" fillId="0" borderId="0" xfId="15" applyNumberFormat="1" applyFill="1" applyAlignment="1">
      <alignment/>
    </xf>
    <xf numFmtId="41" fontId="0" fillId="0" borderId="0" xfId="15" applyNumberFormat="1" applyFont="1" applyFill="1" applyAlignment="1">
      <alignment/>
    </xf>
    <xf numFmtId="41" fontId="12" fillId="0" borderId="0" xfId="15" applyNumberFormat="1" applyFont="1" applyFill="1" applyAlignment="1">
      <alignment/>
    </xf>
    <xf numFmtId="41" fontId="0" fillId="0" borderId="0" xfId="15" applyNumberFormat="1" applyFont="1" applyFill="1" applyAlignment="1">
      <alignment horizontal="center"/>
    </xf>
    <xf numFmtId="41" fontId="0" fillId="0" borderId="0" xfId="15" applyNumberFormat="1" applyFont="1" applyFill="1" applyAlignment="1">
      <alignment horizontal="center"/>
    </xf>
    <xf numFmtId="41" fontId="0" fillId="0" borderId="0" xfId="0" applyNumberFormat="1" applyAlignment="1">
      <alignment horizontal="center"/>
    </xf>
    <xf numFmtId="41" fontId="0" fillId="0" borderId="0" xfId="15" applyNumberFormat="1" applyFont="1" applyFill="1" applyAlignment="1">
      <alignment horizontal="right"/>
    </xf>
    <xf numFmtId="41" fontId="0" fillId="0" borderId="0" xfId="15" applyNumberFormat="1" applyFont="1" applyAlignment="1">
      <alignment horizontal="right"/>
    </xf>
    <xf numFmtId="41" fontId="0" fillId="0" borderId="0" xfId="15" applyNumberFormat="1" applyFont="1" applyAlignment="1">
      <alignment/>
    </xf>
    <xf numFmtId="41" fontId="13" fillId="2" borderId="0" xfId="0" applyNumberFormat="1" applyFont="1" applyFill="1" applyAlignment="1">
      <alignment horizontal="center"/>
    </xf>
    <xf numFmtId="41" fontId="2" fillId="0" borderId="0" xfId="0" applyNumberFormat="1" applyFont="1" applyFill="1" applyAlignment="1">
      <alignment/>
    </xf>
    <xf numFmtId="41" fontId="0" fillId="0" borderId="0" xfId="0" applyNumberFormat="1" applyFill="1" applyBorder="1" applyAlignment="1">
      <alignment/>
    </xf>
    <xf numFmtId="41" fontId="0" fillId="0" borderId="1" xfId="0" applyNumberFormat="1" applyFill="1" applyBorder="1" applyAlignment="1">
      <alignment/>
    </xf>
    <xf numFmtId="41" fontId="0" fillId="2" borderId="0" xfId="0" applyNumberFormat="1" applyFill="1" applyAlignment="1">
      <alignment/>
    </xf>
    <xf numFmtId="41" fontId="0" fillId="0" borderId="0" xfId="0" applyNumberFormat="1" applyFont="1" applyFill="1" applyAlignment="1">
      <alignment horizontal="center"/>
    </xf>
    <xf numFmtId="41" fontId="0" fillId="0" borderId="1" xfId="0" applyNumberFormat="1" applyFont="1" applyFill="1" applyBorder="1" applyAlignment="1">
      <alignment horizontal="righ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41" fontId="0" fillId="0" borderId="1" xfId="0" applyNumberFormat="1" applyFont="1" applyBorder="1" applyAlignment="1">
      <alignment/>
    </xf>
    <xf numFmtId="41" fontId="0" fillId="0" borderId="0" xfId="15" applyNumberFormat="1" applyFill="1" applyBorder="1" applyAlignment="1">
      <alignment horizontal="center"/>
    </xf>
    <xf numFmtId="41" fontId="0" fillId="0" borderId="0" xfId="15" applyNumberFormat="1" applyFill="1" applyBorder="1" applyAlignment="1">
      <alignment/>
    </xf>
    <xf numFmtId="41" fontId="0" fillId="0" borderId="0" xfId="0" applyNumberFormat="1" applyFont="1" applyFill="1" applyBorder="1" applyAlignment="1">
      <alignment/>
    </xf>
    <xf numFmtId="41" fontId="0" fillId="0" borderId="0" xfId="15" applyNumberFormat="1" applyFont="1" applyFill="1" applyBorder="1" applyAlignment="1">
      <alignment/>
    </xf>
    <xf numFmtId="0" fontId="0" fillId="0" borderId="0" xfId="0" applyNumberFormat="1" applyFont="1" applyAlignment="1">
      <alignment/>
    </xf>
    <xf numFmtId="0" fontId="17" fillId="0" borderId="0" xfId="0" applyFont="1" applyFill="1" applyAlignment="1">
      <alignment vertical="center" wrapText="1"/>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0" fillId="0" borderId="0" xfId="0" applyFont="1" applyFill="1" applyAlignment="1">
      <alignment horizontal="center" vertical="center"/>
    </xf>
    <xf numFmtId="0" fontId="2" fillId="2" borderId="1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 xfId="0" applyBorder="1" applyAlignment="1">
      <alignment horizontal="center"/>
    </xf>
    <xf numFmtId="49" fontId="5" fillId="0" borderId="0" xfId="0" applyNumberFormat="1" applyFont="1" applyAlignment="1">
      <alignment horizontal="left" wrapText="1"/>
    </xf>
    <xf numFmtId="0" fontId="18" fillId="0" borderId="9"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44" fontId="17" fillId="2" borderId="8" xfId="17" applyFont="1" applyFill="1" applyBorder="1" applyAlignment="1">
      <alignment horizontal="left" vertical="center"/>
    </xf>
    <xf numFmtId="3" fontId="17" fillId="2" borderId="15" xfId="15" applyNumberFormat="1" applyFont="1" applyFill="1" applyBorder="1" applyAlignment="1">
      <alignment horizontal="center" vertical="center"/>
    </xf>
    <xf numFmtId="3" fontId="17" fillId="2" borderId="8" xfId="15" applyNumberFormat="1" applyFont="1" applyFill="1" applyBorder="1" applyAlignment="1">
      <alignment horizontal="left" vertical="center"/>
    </xf>
    <xf numFmtId="44" fontId="17" fillId="0" borderId="6" xfId="17" applyFont="1" applyBorder="1" applyAlignment="1">
      <alignment horizontal="left" vertical="center"/>
    </xf>
    <xf numFmtId="3" fontId="17" fillId="0" borderId="4" xfId="15" applyNumberFormat="1" applyFont="1" applyBorder="1" applyAlignment="1">
      <alignment horizontal="center" vertical="center"/>
    </xf>
    <xf numFmtId="3" fontId="17" fillId="0" borderId="6" xfId="15" applyNumberFormat="1" applyFont="1" applyBorder="1" applyAlignment="1">
      <alignment horizontal="left" vertical="center"/>
    </xf>
    <xf numFmtId="37" fontId="17" fillId="0" borderId="6" xfId="15" applyNumberFormat="1" applyFont="1" applyBorder="1" applyAlignment="1">
      <alignment horizontal="left" vertical="center"/>
    </xf>
    <xf numFmtId="44" fontId="17" fillId="2" borderId="6" xfId="17" applyFont="1" applyFill="1" applyBorder="1" applyAlignment="1">
      <alignment horizontal="left" vertical="center"/>
    </xf>
    <xf numFmtId="3" fontId="17" fillId="2" borderId="4" xfId="15" applyNumberFormat="1" applyFont="1" applyFill="1" applyBorder="1" applyAlignment="1">
      <alignment horizontal="center" vertical="center"/>
    </xf>
    <xf numFmtId="3" fontId="17" fillId="2" borderId="6" xfId="15" applyNumberFormat="1" applyFont="1" applyFill="1" applyBorder="1" applyAlignment="1">
      <alignment horizontal="left" vertical="center"/>
    </xf>
    <xf numFmtId="37" fontId="17" fillId="2" borderId="6" xfId="15" applyNumberFormat="1" applyFont="1" applyFill="1" applyBorder="1" applyAlignment="1">
      <alignment horizontal="left" vertical="center"/>
    </xf>
    <xf numFmtId="37" fontId="17" fillId="0" borderId="6" xfId="17" applyNumberFormat="1" applyFont="1" applyFill="1" applyBorder="1" applyAlignment="1">
      <alignment horizontal="left" vertical="center"/>
    </xf>
    <xf numFmtId="3" fontId="17" fillId="0" borderId="4" xfId="15" applyNumberFormat="1" applyFont="1" applyBorder="1" applyAlignment="1">
      <alignment horizontal="left" vertical="center"/>
    </xf>
    <xf numFmtId="3" fontId="18" fillId="0" borderId="6" xfId="15" applyNumberFormat="1" applyFont="1" applyBorder="1" applyAlignment="1">
      <alignment horizontal="left" vertical="center"/>
    </xf>
    <xf numFmtId="3" fontId="17" fillId="2" borderId="4" xfId="15" applyNumberFormat="1" applyFont="1" applyFill="1" applyBorder="1" applyAlignment="1">
      <alignment horizontal="left" vertical="center"/>
    </xf>
    <xf numFmtId="0" fontId="0" fillId="0" borderId="0" xfId="0" applyAlignment="1">
      <alignment horizont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37" fontId="17" fillId="2" borderId="6" xfId="17" applyNumberFormat="1" applyFont="1" applyFill="1" applyBorder="1" applyAlignment="1">
      <alignment horizontal="left" vertical="center"/>
    </xf>
    <xf numFmtId="3" fontId="17" fillId="2" borderId="5" xfId="15" applyNumberFormat="1" applyFont="1" applyFill="1" applyBorder="1" applyAlignment="1">
      <alignment horizontal="left" vertical="center"/>
    </xf>
    <xf numFmtId="3" fontId="17" fillId="0" borderId="6" xfId="15" applyNumberFormat="1" applyFont="1" applyFill="1" applyBorder="1" applyAlignment="1">
      <alignment horizontal="left" vertical="center"/>
    </xf>
    <xf numFmtId="3" fontId="18" fillId="2" borderId="6" xfId="15" applyNumberFormat="1" applyFont="1" applyFill="1" applyBorder="1" applyAlignment="1">
      <alignment horizontal="left" vertical="center"/>
    </xf>
    <xf numFmtId="44" fontId="17" fillId="0" borderId="6" xfId="17" applyFont="1" applyFill="1" applyBorder="1" applyAlignment="1">
      <alignment horizontal="left" vertical="center"/>
    </xf>
    <xf numFmtId="3" fontId="17" fillId="0" borderId="4" xfId="15" applyNumberFormat="1" applyFont="1" applyFill="1" applyBorder="1" applyAlignment="1">
      <alignment horizontal="center" vertical="center"/>
    </xf>
    <xf numFmtId="44" fontId="17" fillId="2" borderId="6" xfId="17" applyFont="1" applyFill="1" applyBorder="1" applyAlignment="1">
      <alignment horizontal="left" vertical="center" wrapText="1"/>
    </xf>
    <xf numFmtId="44" fontId="17" fillId="0" borderId="11" xfId="17" applyFont="1" applyBorder="1" applyAlignment="1">
      <alignment horizontal="left" vertical="center"/>
    </xf>
    <xf numFmtId="3" fontId="17" fillId="0" borderId="14" xfId="15" applyNumberFormat="1" applyFont="1" applyBorder="1" applyAlignment="1">
      <alignment horizontal="center" vertical="center"/>
    </xf>
    <xf numFmtId="3" fontId="17" fillId="0" borderId="11" xfId="15" applyNumberFormat="1" applyFont="1" applyBorder="1" applyAlignment="1">
      <alignment horizontal="left" vertical="center"/>
    </xf>
    <xf numFmtId="44" fontId="18" fillId="2" borderId="12" xfId="17" applyFont="1" applyFill="1" applyBorder="1" applyAlignment="1">
      <alignment horizontal="left" vertical="center"/>
    </xf>
    <xf numFmtId="3" fontId="18" fillId="2" borderId="14" xfId="15" applyNumberFormat="1" applyFont="1" applyFill="1" applyBorder="1" applyAlignment="1">
      <alignment horizontal="left" vertical="center"/>
    </xf>
    <xf numFmtId="3" fontId="18" fillId="2" borderId="11" xfId="15" applyNumberFormat="1" applyFont="1" applyFill="1" applyBorder="1" applyAlignment="1">
      <alignment horizontal="left" vertical="center"/>
    </xf>
    <xf numFmtId="0" fontId="5" fillId="0" borderId="0" xfId="0" applyFont="1" applyAlignment="1">
      <alignment vertical="center"/>
    </xf>
    <xf numFmtId="0" fontId="10" fillId="0" borderId="0" xfId="0" applyFont="1" applyFill="1" applyAlignment="1">
      <alignment horizontal="center" vertical="center"/>
    </xf>
    <xf numFmtId="1" fontId="10" fillId="0"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3" fontId="5" fillId="0" borderId="0" xfId="0" applyNumberFormat="1" applyFont="1" applyAlignment="1">
      <alignment horizontal="center" vertical="center"/>
    </xf>
    <xf numFmtId="37" fontId="5" fillId="3" borderId="8" xfId="17" applyNumberFormat="1" applyFont="1" applyFill="1" applyBorder="1" applyAlignment="1">
      <alignment horizontal="center" vertical="center"/>
    </xf>
    <xf numFmtId="37" fontId="5" fillId="0" borderId="6" xfId="17" applyNumberFormat="1" applyFont="1" applyFill="1" applyBorder="1" applyAlignment="1">
      <alignment horizontal="center" vertical="center"/>
    </xf>
    <xf numFmtId="37" fontId="5" fillId="3" borderId="6" xfId="17" applyNumberFormat="1" applyFont="1" applyFill="1" applyBorder="1" applyAlignment="1">
      <alignment horizontal="center" vertical="center"/>
    </xf>
    <xf numFmtId="37" fontId="5" fillId="0" borderId="0" xfId="0" applyNumberFormat="1" applyFont="1" applyAlignment="1">
      <alignment vertical="center"/>
    </xf>
    <xf numFmtId="0" fontId="5" fillId="0"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37" fontId="5" fillId="2" borderId="6" xfId="17" applyNumberFormat="1" applyFont="1" applyFill="1" applyBorder="1" applyAlignment="1">
      <alignment horizontal="center" vertical="center"/>
    </xf>
    <xf numFmtId="186" fontId="5" fillId="0" borderId="0" xfId="0" applyNumberFormat="1" applyFont="1" applyAlignment="1">
      <alignment vertical="center"/>
    </xf>
    <xf numFmtId="0" fontId="5" fillId="0" borderId="0" xfId="0" applyFont="1" applyAlignment="1" quotePrefix="1">
      <alignment horizontal="center" vertical="center"/>
    </xf>
    <xf numFmtId="37" fontId="5" fillId="0" borderId="0" xfId="0" applyNumberFormat="1" applyFont="1" applyAlignment="1">
      <alignment horizontal="center" vertical="center"/>
    </xf>
    <xf numFmtId="0" fontId="5" fillId="0" borderId="0" xfId="0" applyFont="1" applyFill="1" applyAlignment="1">
      <alignment vertical="center"/>
    </xf>
    <xf numFmtId="187" fontId="5" fillId="0" borderId="0" xfId="0" applyNumberFormat="1" applyFont="1" applyAlignment="1">
      <alignment horizontal="center" vertical="center"/>
    </xf>
    <xf numFmtId="49" fontId="5" fillId="0" borderId="0" xfId="0" applyNumberFormat="1" applyFont="1" applyAlignment="1">
      <alignment horizontal="center" vertical="center"/>
    </xf>
    <xf numFmtId="37" fontId="5" fillId="0" borderId="7" xfId="17" applyNumberFormat="1" applyFont="1" applyBorder="1" applyAlignment="1">
      <alignment horizontal="center" vertical="center"/>
    </xf>
    <xf numFmtId="38" fontId="5" fillId="0" borderId="0" xfId="0" applyNumberFormat="1" applyFont="1" applyAlignment="1">
      <alignment horizontal="center" vertical="center"/>
    </xf>
    <xf numFmtId="1" fontId="5" fillId="0" borderId="0" xfId="0" applyNumberFormat="1" applyFont="1" applyAlignment="1">
      <alignment horizontal="center" vertical="center"/>
    </xf>
    <xf numFmtId="49" fontId="5" fillId="0" borderId="0" xfId="0" applyNumberFormat="1" applyFont="1" applyAlignment="1">
      <alignment horizontal="left" wrapText="1"/>
    </xf>
    <xf numFmtId="0" fontId="0" fillId="0" borderId="0" xfId="0" applyFont="1" applyAlignment="1">
      <alignment/>
    </xf>
    <xf numFmtId="0" fontId="2" fillId="0" borderId="0" xfId="0" applyFont="1" applyAlignment="1">
      <alignment/>
    </xf>
    <xf numFmtId="37" fontId="0" fillId="0" borderId="0" xfId="15" applyNumberFormat="1" applyFont="1" applyFill="1" applyAlignment="1">
      <alignment/>
    </xf>
    <xf numFmtId="37" fontId="0" fillId="0" borderId="0" xfId="0" applyNumberFormat="1" applyFont="1" applyFill="1" applyAlignment="1">
      <alignment/>
    </xf>
    <xf numFmtId="37" fontId="0" fillId="0" borderId="0" xfId="0" applyNumberFormat="1" applyFont="1" applyAlignment="1">
      <alignment/>
    </xf>
    <xf numFmtId="37" fontId="0" fillId="0" borderId="1" xfId="15" applyNumberFormat="1" applyFont="1" applyFill="1" applyBorder="1" applyAlignment="1">
      <alignment/>
    </xf>
    <xf numFmtId="37" fontId="0" fillId="0" borderId="0" xfId="0" applyNumberFormat="1" applyFont="1" applyFill="1" applyAlignment="1">
      <alignment horizontal="right"/>
    </xf>
    <xf numFmtId="37" fontId="0" fillId="0" borderId="0" xfId="15" applyNumberFormat="1" applyFont="1" applyFill="1" applyAlignment="1">
      <alignment horizontal="right"/>
    </xf>
    <xf numFmtId="37" fontId="0" fillId="0" borderId="1" xfId="0" applyNumberFormat="1" applyFont="1" applyFill="1" applyBorder="1" applyAlignment="1">
      <alignment horizontal="right"/>
    </xf>
    <xf numFmtId="0" fontId="0" fillId="0" borderId="0" xfId="0" applyFont="1" applyAlignment="1">
      <alignment horizontal="center"/>
    </xf>
    <xf numFmtId="0" fontId="6" fillId="0" borderId="0" xfId="0" applyFont="1" applyAlignment="1">
      <alignment horizont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Alignment="1">
      <alignment horizontal="center"/>
    </xf>
    <xf numFmtId="0" fontId="2" fillId="0" borderId="15" xfId="0" applyFont="1" applyFill="1" applyBorder="1" applyAlignment="1">
      <alignment horizontal="left" vertical="center"/>
    </xf>
    <xf numFmtId="0" fontId="2" fillId="0"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18" fillId="0" borderId="1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0" xfId="0" applyFont="1" applyAlignment="1">
      <alignment horizontal="center"/>
    </xf>
    <xf numFmtId="41" fontId="2" fillId="3" borderId="0" xfId="0" applyNumberFormat="1" applyFont="1" applyFill="1" applyAlignment="1">
      <alignment horizontal="center"/>
    </xf>
    <xf numFmtId="0" fontId="2" fillId="2" borderId="0" xfId="0" applyFont="1" applyFill="1" applyAlignment="1">
      <alignment horizontal="center"/>
    </xf>
    <xf numFmtId="0" fontId="2" fillId="3" borderId="0" xfId="0" applyFont="1" applyFill="1" applyAlignment="1">
      <alignment horizontal="left"/>
    </xf>
    <xf numFmtId="0" fontId="2" fillId="3" borderId="0" xfId="0" applyFont="1" applyFill="1" applyAlignment="1">
      <alignment horizontal="center"/>
    </xf>
    <xf numFmtId="169" fontId="2" fillId="3" borderId="0" xfId="0" applyNumberFormat="1" applyFont="1" applyFill="1" applyAlignment="1">
      <alignment horizontal="center"/>
    </xf>
    <xf numFmtId="3" fontId="2" fillId="3"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1066800</xdr:colOff>
      <xdr:row>0</xdr:row>
      <xdr:rowOff>0</xdr:rowOff>
    </xdr:to>
    <xdr:pic>
      <xdr:nvPicPr>
        <xdr:cNvPr id="1" name="Picture 1" descr="OAS Seal with line"/>
        <xdr:cNvPicPr preferRelativeResize="1">
          <a:picLocks noChangeAspect="1"/>
        </xdr:cNvPicPr>
      </xdr:nvPicPr>
      <xdr:blipFill>
        <a:blip r:embed="rId1"/>
        <a:stretch>
          <a:fillRect/>
        </a:stretch>
      </xdr:blipFill>
      <xdr:spPr>
        <a:xfrm>
          <a:off x="85725" y="0"/>
          <a:ext cx="981075" cy="0"/>
        </a:xfrm>
        <a:prstGeom prst="rect">
          <a:avLst/>
        </a:prstGeom>
        <a:noFill/>
        <a:ln w="9525" cmpd="sng">
          <a:noFill/>
        </a:ln>
      </xdr:spPr>
    </xdr:pic>
    <xdr:clientData/>
  </xdr:twoCellAnchor>
  <xdr:twoCellAnchor>
    <xdr:from>
      <xdr:col>2</xdr:col>
      <xdr:colOff>209550</xdr:colOff>
      <xdr:row>0</xdr:row>
      <xdr:rowOff>0</xdr:rowOff>
    </xdr:from>
    <xdr:to>
      <xdr:col>3</xdr:col>
      <xdr:colOff>600075</xdr:colOff>
      <xdr:row>0</xdr:row>
      <xdr:rowOff>0</xdr:rowOff>
    </xdr:to>
    <xdr:pic>
      <xdr:nvPicPr>
        <xdr:cNvPr id="2" name="Picture 2"/>
        <xdr:cNvPicPr preferRelativeResize="1">
          <a:picLocks noChangeAspect="1"/>
        </xdr:cNvPicPr>
      </xdr:nvPicPr>
      <xdr:blipFill>
        <a:blip r:embed="rId2"/>
        <a:stretch>
          <a:fillRect/>
        </a:stretch>
      </xdr:blipFill>
      <xdr:spPr>
        <a:xfrm>
          <a:off x="5010150" y="0"/>
          <a:ext cx="10001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174</xdr:row>
      <xdr:rowOff>0</xdr:rowOff>
    </xdr:from>
    <xdr:to>
      <xdr:col>0</xdr:col>
      <xdr:colOff>171450</xdr:colOff>
      <xdr:row>175</xdr:row>
      <xdr:rowOff>19050</xdr:rowOff>
    </xdr:to>
    <xdr:pic>
      <xdr:nvPicPr>
        <xdr:cNvPr id="1" name="Picture 1"/>
        <xdr:cNvPicPr preferRelativeResize="1">
          <a:picLocks noChangeAspect="1"/>
        </xdr:cNvPicPr>
      </xdr:nvPicPr>
      <xdr:blipFill>
        <a:blip r:embed="rId1"/>
        <a:stretch>
          <a:fillRect/>
        </a:stretch>
      </xdr:blipFill>
      <xdr:spPr>
        <a:xfrm>
          <a:off x="0" y="28222575"/>
          <a:ext cx="1714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41"/>
  <sheetViews>
    <sheetView zoomScale="70" zoomScaleNormal="70" workbookViewId="0" topLeftCell="A4">
      <selection activeCell="G22" sqref="G22"/>
    </sheetView>
  </sheetViews>
  <sheetFormatPr defaultColWidth="9.140625" defaultRowHeight="12.75"/>
  <cols>
    <col min="1" max="1" width="62.8515625" style="0" customWidth="1"/>
    <col min="8" max="8" width="26.00390625" style="0" bestFit="1" customWidth="1"/>
  </cols>
  <sheetData>
    <row r="2" spans="1:4" ht="18.75">
      <c r="A2" s="30"/>
      <c r="B2" s="30"/>
      <c r="C2" s="30"/>
      <c r="D2" s="30"/>
    </row>
    <row r="3" spans="1:4" ht="18.75">
      <c r="A3" s="30"/>
      <c r="B3" s="30"/>
      <c r="C3" s="30"/>
      <c r="D3" s="30"/>
    </row>
    <row r="4" spans="1:4" ht="18.75">
      <c r="A4" s="30"/>
      <c r="B4" s="30"/>
      <c r="C4" s="30"/>
      <c r="D4" s="30"/>
    </row>
    <row r="5" spans="1:4" ht="18.75">
      <c r="A5" s="30"/>
      <c r="B5" s="30"/>
      <c r="C5" s="30"/>
      <c r="D5" s="30"/>
    </row>
    <row r="6" spans="1:4" ht="18.75">
      <c r="A6" s="30"/>
      <c r="B6" s="30"/>
      <c r="C6" s="30"/>
      <c r="D6" s="30"/>
    </row>
    <row r="7" spans="1:3" ht="15">
      <c r="A7" s="31"/>
      <c r="B7" s="32"/>
      <c r="C7" s="2"/>
    </row>
    <row r="8" spans="1:3" ht="15">
      <c r="A8" s="33"/>
      <c r="B8" s="32"/>
      <c r="C8" s="2"/>
    </row>
    <row r="9" spans="1:3" ht="15">
      <c r="A9" s="34"/>
      <c r="B9" s="32"/>
      <c r="C9" s="2"/>
    </row>
    <row r="10" spans="1:3" ht="15">
      <c r="A10" s="34"/>
      <c r="B10" s="32"/>
      <c r="C10" s="2"/>
    </row>
    <row r="12" spans="1:5" ht="15">
      <c r="A12" s="34" t="s">
        <v>45</v>
      </c>
      <c r="E12" s="34" t="s">
        <v>46</v>
      </c>
    </row>
    <row r="13" spans="1:5" ht="15">
      <c r="A13" s="34"/>
      <c r="E13" s="34"/>
    </row>
    <row r="14" spans="1:5" ht="15">
      <c r="A14" s="290"/>
      <c r="B14" s="290"/>
      <c r="C14" s="290"/>
      <c r="D14" s="290"/>
      <c r="E14" s="34"/>
    </row>
    <row r="15" spans="1:5" ht="15">
      <c r="A15" s="29"/>
      <c r="E15" s="34"/>
    </row>
    <row r="16" spans="1:4" ht="12.75">
      <c r="A16" s="289" t="s">
        <v>60</v>
      </c>
      <c r="B16" s="289"/>
      <c r="C16" s="289"/>
      <c r="D16" s="289"/>
    </row>
    <row r="17" spans="1:4" ht="12.75">
      <c r="A17" s="289" t="s">
        <v>61</v>
      </c>
      <c r="B17" s="289"/>
      <c r="C17" s="289"/>
      <c r="D17" s="289"/>
    </row>
    <row r="18" spans="1:4" ht="12.75">
      <c r="A18" s="289" t="s">
        <v>266</v>
      </c>
      <c r="B18" s="289"/>
      <c r="C18" s="289"/>
      <c r="D18" s="289"/>
    </row>
    <row r="19" spans="1:4" ht="12.75">
      <c r="A19" t="s">
        <v>267</v>
      </c>
      <c r="B19" s="139"/>
      <c r="C19" s="139"/>
      <c r="D19" s="139"/>
    </row>
    <row r="30" ht="14.25">
      <c r="A30" s="29"/>
    </row>
    <row r="31" ht="14.25">
      <c r="A31" s="29"/>
    </row>
    <row r="32" ht="14.25">
      <c r="A32" s="29"/>
    </row>
    <row r="33" ht="14.25">
      <c r="A33" s="29"/>
    </row>
    <row r="34" ht="14.25">
      <c r="A34" s="29"/>
    </row>
    <row r="35" ht="14.25">
      <c r="A35" s="29"/>
    </row>
    <row r="36" ht="14.25">
      <c r="A36" s="29"/>
    </row>
    <row r="37" spans="1:11" ht="24.75">
      <c r="A37" s="29"/>
      <c r="K37" s="35"/>
    </row>
    <row r="38" spans="1:11" ht="24.75">
      <c r="A38" s="29"/>
      <c r="K38" s="35"/>
    </row>
    <row r="39" ht="14.25">
      <c r="A39" s="29"/>
    </row>
    <row r="40" ht="14.25">
      <c r="A40" s="29"/>
    </row>
    <row r="41" ht="14.25">
      <c r="A41" s="29"/>
    </row>
  </sheetData>
  <mergeCells count="4">
    <mergeCell ref="A18:D18"/>
    <mergeCell ref="A17:D17"/>
    <mergeCell ref="A14:D14"/>
    <mergeCell ref="A16:D16"/>
  </mergeCells>
  <printOptions/>
  <pageMargins left="0.75" right="0.75" top="1" bottom="1" header="0.5" footer="0.5"/>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dimension ref="B1:J14"/>
  <sheetViews>
    <sheetView tabSelected="1" zoomScale="70" zoomScaleNormal="70" workbookViewId="0" topLeftCell="A1">
      <selection activeCell="E12" sqref="E12"/>
    </sheetView>
  </sheetViews>
  <sheetFormatPr defaultColWidth="9.140625" defaultRowHeight="30" customHeight="1"/>
  <cols>
    <col min="1" max="1" width="3.140625" style="36" customWidth="1"/>
    <col min="2" max="2" width="20.28125" style="37" customWidth="1"/>
    <col min="3" max="3" width="81.7109375" style="38" customWidth="1"/>
    <col min="4" max="16384" width="9.140625" style="36" customWidth="1"/>
  </cols>
  <sheetData>
    <row r="1" spans="2:5" ht="30" customHeight="1">
      <c r="B1" s="292" t="s">
        <v>58</v>
      </c>
      <c r="C1" s="292"/>
      <c r="D1" s="8"/>
      <c r="E1" s="8"/>
    </row>
    <row r="2" spans="2:9" ht="51.75" customHeight="1">
      <c r="B2" s="293" t="s">
        <v>149</v>
      </c>
      <c r="C2" s="293"/>
      <c r="D2" s="39"/>
      <c r="E2" s="39"/>
      <c r="F2" s="39"/>
      <c r="G2" s="39"/>
      <c r="H2" s="39"/>
      <c r="I2" s="39"/>
    </row>
    <row r="3" spans="2:10" ht="34.5" customHeight="1">
      <c r="B3" s="294" t="s">
        <v>150</v>
      </c>
      <c r="C3" s="294"/>
      <c r="D3" s="40"/>
      <c r="E3" s="40"/>
      <c r="F3" s="40"/>
      <c r="G3" s="40"/>
      <c r="H3" s="40"/>
      <c r="I3" s="40"/>
      <c r="J3" s="40"/>
    </row>
    <row r="4" spans="2:7" ht="39.75" customHeight="1">
      <c r="B4" s="7">
        <v>1</v>
      </c>
      <c r="C4" s="41" t="s">
        <v>59</v>
      </c>
      <c r="D4" s="40"/>
      <c r="E4" s="40"/>
      <c r="F4" s="40"/>
      <c r="G4" s="40"/>
    </row>
    <row r="5" spans="2:3" ht="39.75" customHeight="1">
      <c r="B5" s="7">
        <v>2</v>
      </c>
      <c r="C5" s="42" t="s">
        <v>37</v>
      </c>
    </row>
    <row r="6" spans="2:3" ht="39.75" customHeight="1">
      <c r="B6" s="37">
        <v>3</v>
      </c>
      <c r="C6" s="208" t="s">
        <v>268</v>
      </c>
    </row>
    <row r="7" spans="2:3" ht="39.75" customHeight="1">
      <c r="B7" s="7">
        <v>4</v>
      </c>
      <c r="C7" s="42" t="s">
        <v>40</v>
      </c>
    </row>
    <row r="8" spans="2:3" ht="43.5" customHeight="1">
      <c r="B8" s="7">
        <v>5</v>
      </c>
      <c r="C8" s="41" t="s">
        <v>55</v>
      </c>
    </row>
    <row r="9" spans="2:3" ht="43.5" customHeight="1">
      <c r="B9" s="36"/>
      <c r="C9" s="36"/>
    </row>
    <row r="10" spans="2:3" ht="39.75" customHeight="1">
      <c r="B10" s="293" t="s">
        <v>151</v>
      </c>
      <c r="C10" s="293"/>
    </row>
    <row r="11" spans="2:3" ht="39.75" customHeight="1">
      <c r="B11" s="7">
        <v>6</v>
      </c>
      <c r="C11" s="8" t="s">
        <v>40</v>
      </c>
    </row>
    <row r="12" ht="39.75" customHeight="1"/>
    <row r="13" spans="2:3" ht="39.75" customHeight="1">
      <c r="B13" s="291" t="s">
        <v>152</v>
      </c>
      <c r="C13" s="291"/>
    </row>
    <row r="14" ht="30" customHeight="1">
      <c r="C14" s="41" t="s">
        <v>153</v>
      </c>
    </row>
  </sheetData>
  <mergeCells count="5">
    <mergeCell ref="B13:C13"/>
    <mergeCell ref="B1:C1"/>
    <mergeCell ref="B10:C10"/>
    <mergeCell ref="B2:C2"/>
    <mergeCell ref="B3:C3"/>
  </mergeCells>
  <printOptions/>
  <pageMargins left="0.25" right="0.25" top="1"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B2:H37"/>
  <sheetViews>
    <sheetView zoomScale="70" zoomScaleNormal="70" workbookViewId="0" topLeftCell="A2">
      <selection activeCell="H31" sqref="H31"/>
    </sheetView>
  </sheetViews>
  <sheetFormatPr defaultColWidth="9.140625" defaultRowHeight="12.75"/>
  <cols>
    <col min="1" max="1" width="9.140625" style="6" customWidth="1"/>
    <col min="2" max="2" width="5.00390625" style="6" customWidth="1"/>
    <col min="3" max="3" width="70.28125" style="6" customWidth="1"/>
    <col min="4" max="5" width="10.8515625" style="6" customWidth="1"/>
    <col min="6" max="6" width="9.140625" style="6" customWidth="1"/>
    <col min="7" max="7" width="12.8515625" style="6" customWidth="1"/>
    <col min="8" max="16384" width="9.140625" style="6" customWidth="1"/>
  </cols>
  <sheetData>
    <row r="2" spans="2:5" ht="12.75">
      <c r="B2" s="211" t="s">
        <v>52</v>
      </c>
      <c r="C2" s="211"/>
      <c r="D2" s="211"/>
      <c r="E2" s="211"/>
    </row>
    <row r="3" spans="2:5" ht="12.75">
      <c r="B3" s="292" t="s">
        <v>89</v>
      </c>
      <c r="C3" s="292"/>
      <c r="D3" s="292"/>
      <c r="E3" s="292"/>
    </row>
    <row r="4" spans="2:5" ht="12.75">
      <c r="B4" s="238" t="s">
        <v>149</v>
      </c>
      <c r="C4" s="238"/>
      <c r="D4" s="238"/>
      <c r="E4" s="238"/>
    </row>
    <row r="5" spans="2:5" ht="12.75">
      <c r="B5" s="297" t="s">
        <v>212</v>
      </c>
      <c r="C5" s="297"/>
      <c r="D5" s="297"/>
      <c r="E5" s="297"/>
    </row>
    <row r="6" spans="2:5" ht="12.75">
      <c r="B6" s="238" t="s">
        <v>53</v>
      </c>
      <c r="C6" s="238"/>
      <c r="D6" s="238"/>
      <c r="E6" s="238"/>
    </row>
    <row r="7" spans="2:5" ht="12.75">
      <c r="B7" s="8"/>
      <c r="C7" s="8"/>
      <c r="D7" s="8"/>
      <c r="E7" s="8"/>
    </row>
    <row r="8" spans="2:5" ht="12.75">
      <c r="B8" s="9"/>
      <c r="C8" s="9"/>
      <c r="D8" s="239">
        <v>2011</v>
      </c>
      <c r="E8" s="240"/>
    </row>
    <row r="9" spans="2:5" ht="12.75" customHeight="1">
      <c r="B9" s="10"/>
      <c r="C9" s="11"/>
      <c r="D9" s="209"/>
      <c r="E9" s="210"/>
    </row>
    <row r="10" spans="2:5" ht="20.25" customHeight="1">
      <c r="B10" s="298" t="s">
        <v>37</v>
      </c>
      <c r="C10" s="299"/>
      <c r="D10" s="12"/>
      <c r="E10" s="13"/>
    </row>
    <row r="11" spans="2:5" ht="20.25" customHeight="1">
      <c r="B11" s="19"/>
      <c r="C11" s="20" t="s">
        <v>38</v>
      </c>
      <c r="D11" s="21">
        <v>136457</v>
      </c>
      <c r="E11" s="22"/>
    </row>
    <row r="12" spans="2:5" ht="20.25" customHeight="1">
      <c r="B12" s="14"/>
      <c r="C12" s="15" t="s">
        <v>66</v>
      </c>
      <c r="D12" s="16">
        <v>18174.07</v>
      </c>
      <c r="E12" s="17"/>
    </row>
    <row r="13" spans="2:5" ht="20.25" customHeight="1">
      <c r="B13" s="19"/>
      <c r="C13" s="20" t="s">
        <v>234</v>
      </c>
      <c r="D13" s="21">
        <v>983.5</v>
      </c>
      <c r="E13" s="22"/>
    </row>
    <row r="14" spans="2:5" ht="20.25" customHeight="1">
      <c r="B14" s="86" t="s">
        <v>39</v>
      </c>
      <c r="C14" s="87"/>
      <c r="D14" s="16"/>
      <c r="E14" s="128">
        <f>+D12+D11+D13</f>
        <v>155614.57</v>
      </c>
    </row>
    <row r="15" spans="2:5" ht="10.5" customHeight="1">
      <c r="B15" s="14"/>
      <c r="C15" s="18"/>
      <c r="D15" s="16"/>
      <c r="E15" s="17"/>
    </row>
    <row r="16" spans="2:5" ht="20.25" customHeight="1">
      <c r="B16" s="23" t="s">
        <v>40</v>
      </c>
      <c r="C16" s="24"/>
      <c r="D16" s="21"/>
      <c r="E16" s="22"/>
    </row>
    <row r="17" spans="2:5" ht="20.25" customHeight="1">
      <c r="B17" s="44"/>
      <c r="C17" s="45" t="s">
        <v>47</v>
      </c>
      <c r="D17" s="16">
        <v>97911.07</v>
      </c>
      <c r="E17" s="17"/>
    </row>
    <row r="18" spans="2:5" s="43" customFormat="1" ht="20.25" customHeight="1">
      <c r="B18" s="19"/>
      <c r="C18" s="25" t="s">
        <v>41</v>
      </c>
      <c r="D18" s="21">
        <v>26357.495</v>
      </c>
      <c r="E18" s="22"/>
    </row>
    <row r="19" spans="2:5" ht="20.25" customHeight="1">
      <c r="B19" s="44"/>
      <c r="C19" s="45" t="s">
        <v>62</v>
      </c>
      <c r="D19" s="16">
        <v>0</v>
      </c>
      <c r="E19" s="17"/>
    </row>
    <row r="20" spans="2:5" ht="20.25" customHeight="1">
      <c r="B20" s="19"/>
      <c r="C20" s="25" t="s">
        <v>63</v>
      </c>
      <c r="D20" s="21">
        <v>469.14</v>
      </c>
      <c r="E20" s="22"/>
    </row>
    <row r="21" spans="2:5" ht="20.25" customHeight="1">
      <c r="B21" s="44"/>
      <c r="C21" s="87" t="s">
        <v>42</v>
      </c>
      <c r="D21" s="16">
        <v>12617.28</v>
      </c>
      <c r="E21" s="17"/>
    </row>
    <row r="22" spans="2:7" ht="20.25" customHeight="1">
      <c r="B22" s="300" t="s">
        <v>43</v>
      </c>
      <c r="C22" s="301"/>
      <c r="D22" s="88"/>
      <c r="E22" s="132">
        <f>SUM(D17:D21)</f>
        <v>137354.98500000002</v>
      </c>
      <c r="G22" s="102"/>
    </row>
    <row r="23" spans="2:5" ht="9.75" customHeight="1">
      <c r="B23" s="89"/>
      <c r="C23" s="90"/>
      <c r="D23" s="16"/>
      <c r="E23" s="17"/>
    </row>
    <row r="24" spans="2:7" ht="20.25" customHeight="1">
      <c r="B24" s="302" t="s">
        <v>54</v>
      </c>
      <c r="C24" s="303"/>
      <c r="D24" s="16"/>
      <c r="E24" s="129">
        <f>E14-E22</f>
        <v>18259.584999999992</v>
      </c>
      <c r="G24" s="102"/>
    </row>
    <row r="25" spans="2:5" s="43" customFormat="1" ht="20.25" customHeight="1">
      <c r="B25" s="60"/>
      <c r="C25" s="61"/>
      <c r="D25" s="16"/>
      <c r="E25" s="17"/>
    </row>
    <row r="26" spans="2:8" s="43" customFormat="1" ht="20.25" customHeight="1">
      <c r="B26" s="59" t="s">
        <v>65</v>
      </c>
      <c r="C26" s="62"/>
      <c r="D26" s="21"/>
      <c r="E26" s="130">
        <v>226615</v>
      </c>
      <c r="G26" s="125"/>
      <c r="H26" s="66"/>
    </row>
    <row r="27" spans="2:5" s="43" customFormat="1" ht="20.25" customHeight="1">
      <c r="B27" s="60"/>
      <c r="C27" s="61"/>
      <c r="D27" s="16"/>
      <c r="E27" s="17"/>
    </row>
    <row r="28" spans="2:7" ht="20.25" customHeight="1">
      <c r="B28" s="302" t="s">
        <v>64</v>
      </c>
      <c r="C28" s="303"/>
      <c r="D28" s="16"/>
      <c r="E28" s="129">
        <f>+E26+E24</f>
        <v>244874.585</v>
      </c>
      <c r="G28" s="64"/>
    </row>
    <row r="29" spans="2:5" s="43" customFormat="1" ht="20.25" customHeight="1">
      <c r="B29" s="60"/>
      <c r="C29" s="61"/>
      <c r="D29" s="16"/>
      <c r="E29" s="17"/>
    </row>
    <row r="30" spans="2:7" ht="20.25" customHeight="1">
      <c r="B30" s="212" t="s">
        <v>55</v>
      </c>
      <c r="C30" s="213"/>
      <c r="D30" s="21"/>
      <c r="E30" s="130">
        <v>50080.23</v>
      </c>
      <c r="G30" s="126"/>
    </row>
    <row r="31" spans="2:5" ht="20.25" customHeight="1">
      <c r="B31" s="295" t="s">
        <v>44</v>
      </c>
      <c r="C31" s="296"/>
      <c r="D31" s="63"/>
      <c r="E31" s="131">
        <f>E28-E30</f>
        <v>194794.35499999998</v>
      </c>
    </row>
    <row r="32" ht="12.75">
      <c r="G32" s="65"/>
    </row>
    <row r="33" spans="2:7" ht="12.75">
      <c r="B33" s="3" t="s">
        <v>235</v>
      </c>
      <c r="G33" s="65"/>
    </row>
    <row r="34" spans="2:3" ht="12.75">
      <c r="B34" s="139" t="s">
        <v>236</v>
      </c>
      <c r="C34" s="6" t="s">
        <v>238</v>
      </c>
    </row>
    <row r="35" ht="12.75">
      <c r="C35" s="6" t="s">
        <v>237</v>
      </c>
    </row>
    <row r="36" ht="12.75">
      <c r="E36" s="64"/>
    </row>
    <row r="37" ht="12.75">
      <c r="B37" s="6" t="s">
        <v>177</v>
      </c>
    </row>
  </sheetData>
  <mergeCells count="12">
    <mergeCell ref="B4:E4"/>
    <mergeCell ref="B2:E2"/>
    <mergeCell ref="B3:E3"/>
    <mergeCell ref="B30:C30"/>
    <mergeCell ref="B31:C31"/>
    <mergeCell ref="B5:E5"/>
    <mergeCell ref="B10:C10"/>
    <mergeCell ref="B22:C22"/>
    <mergeCell ref="B24:C24"/>
    <mergeCell ref="B6:E6"/>
    <mergeCell ref="D8:E9"/>
    <mergeCell ref="B28:C28"/>
  </mergeCells>
  <printOptions/>
  <pageMargins left="0.97" right="0.39" top="1" bottom="1" header="0.5" footer="0.5"/>
  <pageSetup horizontalDpi="600" verticalDpi="600" orientation="portrait" paperSize="5" scale="95" r:id="rId1"/>
</worksheet>
</file>

<file path=xl/worksheets/sheet4.xml><?xml version="1.0" encoding="utf-8"?>
<worksheet xmlns="http://schemas.openxmlformats.org/spreadsheetml/2006/main" xmlns:r="http://schemas.openxmlformats.org/officeDocument/2006/relationships">
  <dimension ref="B2:I73"/>
  <sheetViews>
    <sheetView zoomScale="70" zoomScaleNormal="70" workbookViewId="0" topLeftCell="A1">
      <selection activeCell="J21" sqref="J21"/>
    </sheetView>
  </sheetViews>
  <sheetFormatPr defaultColWidth="9.140625" defaultRowHeight="12.75"/>
  <cols>
    <col min="3" max="3" width="57.421875" style="0" customWidth="1"/>
    <col min="4" max="4" width="26.57421875" style="0" customWidth="1"/>
    <col min="5" max="5" width="10.57421875" style="0" customWidth="1"/>
  </cols>
  <sheetData>
    <row r="2" spans="3:4" ht="12.75">
      <c r="C2" s="238" t="s">
        <v>51</v>
      </c>
      <c r="D2" s="238"/>
    </row>
    <row r="3" spans="3:4" ht="12.75">
      <c r="C3" s="238" t="s">
        <v>37</v>
      </c>
      <c r="D3" s="238"/>
    </row>
    <row r="4" spans="2:6" ht="12.75">
      <c r="B4" s="238" t="s">
        <v>149</v>
      </c>
      <c r="C4" s="238"/>
      <c r="D4" s="238"/>
      <c r="E4" s="238"/>
      <c r="F4" s="58"/>
    </row>
    <row r="5" spans="3:4" ht="12.75">
      <c r="C5" s="297" t="s">
        <v>232</v>
      </c>
      <c r="D5" s="297"/>
    </row>
    <row r="6" spans="3:4" ht="12.75">
      <c r="C6" s="238" t="s">
        <v>36</v>
      </c>
      <c r="D6" s="238"/>
    </row>
    <row r="7" spans="3:4" ht="12.75">
      <c r="C7" s="216"/>
      <c r="D7" s="216"/>
    </row>
    <row r="8" spans="3:4" ht="12.75">
      <c r="C8" s="214" t="s">
        <v>264</v>
      </c>
      <c r="D8" s="214">
        <v>2011</v>
      </c>
    </row>
    <row r="9" spans="3:4" ht="7.5" customHeight="1">
      <c r="C9" s="215"/>
      <c r="D9" s="215"/>
    </row>
    <row r="10" spans="3:9" ht="12.75">
      <c r="C10" s="52" t="s">
        <v>2</v>
      </c>
      <c r="D10" s="53">
        <v>5970</v>
      </c>
      <c r="E10" s="2"/>
      <c r="F10" s="2"/>
      <c r="G10" s="2"/>
      <c r="H10" s="2"/>
      <c r="I10" s="2"/>
    </row>
    <row r="11" spans="3:9" ht="12.75">
      <c r="C11" s="46" t="s">
        <v>3</v>
      </c>
      <c r="D11" s="47">
        <v>6020</v>
      </c>
      <c r="E11" s="2"/>
      <c r="F11" s="2"/>
      <c r="G11" s="2"/>
      <c r="H11" s="2"/>
      <c r="I11" s="2"/>
    </row>
    <row r="12" spans="3:9" ht="12.75">
      <c r="C12" s="54" t="s">
        <v>4</v>
      </c>
      <c r="D12" s="55">
        <v>0</v>
      </c>
      <c r="E12" s="2"/>
      <c r="F12" s="2"/>
      <c r="G12" s="2"/>
      <c r="H12" s="2"/>
      <c r="I12" s="2"/>
    </row>
    <row r="13" spans="3:9" ht="12.75">
      <c r="C13" s="46" t="s">
        <v>5</v>
      </c>
      <c r="D13" s="47">
        <v>6000</v>
      </c>
      <c r="E13" s="2"/>
      <c r="F13" s="2"/>
      <c r="G13" s="2"/>
      <c r="H13" s="2"/>
      <c r="I13" s="2"/>
    </row>
    <row r="14" spans="3:9" ht="12.75">
      <c r="C14" s="54" t="s">
        <v>6</v>
      </c>
      <c r="D14" s="55">
        <v>6000</v>
      </c>
      <c r="E14" s="2"/>
      <c r="F14" s="2"/>
      <c r="G14" s="2"/>
      <c r="H14" s="2"/>
      <c r="I14" s="2"/>
    </row>
    <row r="15" spans="3:9" ht="12.75">
      <c r="C15" s="46" t="s">
        <v>7</v>
      </c>
      <c r="D15" s="47">
        <v>0</v>
      </c>
      <c r="E15" s="2"/>
      <c r="F15" s="2"/>
      <c r="G15" s="2"/>
      <c r="H15" s="2"/>
      <c r="I15" s="2"/>
    </row>
    <row r="16" spans="3:9" ht="12.75">
      <c r="C16" s="54" t="s">
        <v>8</v>
      </c>
      <c r="D16" s="55">
        <v>0</v>
      </c>
      <c r="E16" s="2"/>
      <c r="F16" s="2"/>
      <c r="G16" s="2"/>
      <c r="H16" s="2"/>
      <c r="I16" s="2"/>
    </row>
    <row r="17" spans="3:9" ht="12.75">
      <c r="C17" s="46" t="s">
        <v>9</v>
      </c>
      <c r="D17" s="47">
        <v>6000</v>
      </c>
      <c r="E17" s="2"/>
      <c r="F17" s="2"/>
      <c r="G17" s="2"/>
      <c r="H17" s="2"/>
      <c r="I17" s="2"/>
    </row>
    <row r="18" spans="3:9" ht="12.75">
      <c r="C18" s="54" t="s">
        <v>10</v>
      </c>
      <c r="D18" s="55">
        <v>0</v>
      </c>
      <c r="E18" s="2"/>
      <c r="F18" s="2"/>
      <c r="G18" s="2"/>
      <c r="H18" s="2"/>
      <c r="I18" s="2"/>
    </row>
    <row r="19" spans="3:9" ht="12.75">
      <c r="C19" s="46" t="s">
        <v>11</v>
      </c>
      <c r="D19" s="47">
        <v>6000</v>
      </c>
      <c r="E19" s="2"/>
      <c r="F19" s="2"/>
      <c r="G19" s="2"/>
      <c r="H19" s="2"/>
      <c r="I19" s="2"/>
    </row>
    <row r="20" spans="3:9" ht="12.75">
      <c r="C20" s="54" t="s">
        <v>12</v>
      </c>
      <c r="D20" s="55">
        <v>0</v>
      </c>
      <c r="E20" s="2"/>
      <c r="F20" s="2"/>
      <c r="G20" s="2"/>
      <c r="H20" s="2"/>
      <c r="I20" s="2"/>
    </row>
    <row r="21" spans="3:9" ht="12.75">
      <c r="C21" s="46" t="s">
        <v>13</v>
      </c>
      <c r="D21" s="47">
        <v>6000</v>
      </c>
      <c r="E21" s="2"/>
      <c r="F21" s="2"/>
      <c r="G21" s="2"/>
      <c r="H21" s="2"/>
      <c r="I21" s="2"/>
    </row>
    <row r="22" spans="3:9" ht="12.75">
      <c r="C22" s="54" t="s">
        <v>14</v>
      </c>
      <c r="D22" s="55">
        <v>0</v>
      </c>
      <c r="E22" s="2"/>
      <c r="F22" s="2"/>
      <c r="G22" s="2"/>
      <c r="H22" s="2"/>
      <c r="I22" s="2"/>
    </row>
    <row r="23" spans="3:9" ht="12.75">
      <c r="C23" s="46" t="s">
        <v>15</v>
      </c>
      <c r="D23" s="47">
        <v>6000</v>
      </c>
      <c r="E23" s="2"/>
      <c r="F23" s="2"/>
      <c r="G23" s="2"/>
      <c r="H23" s="2"/>
      <c r="I23" s="2"/>
    </row>
    <row r="24" spans="3:9" ht="12.75">
      <c r="C24" s="54" t="s">
        <v>16</v>
      </c>
      <c r="D24" s="55">
        <v>6000</v>
      </c>
      <c r="E24" s="2"/>
      <c r="F24" s="2"/>
      <c r="G24" s="2"/>
      <c r="H24" s="2"/>
      <c r="I24" s="2"/>
    </row>
    <row r="25" spans="3:9" ht="12.75">
      <c r="C25" s="46" t="s">
        <v>17</v>
      </c>
      <c r="D25" s="47">
        <v>6000</v>
      </c>
      <c r="E25" s="2"/>
      <c r="F25" s="2"/>
      <c r="G25" s="2"/>
      <c r="H25" s="2"/>
      <c r="I25" s="2"/>
    </row>
    <row r="26" spans="3:9" ht="12.75">
      <c r="C26" s="54" t="s">
        <v>18</v>
      </c>
      <c r="D26" s="55">
        <v>0</v>
      </c>
      <c r="E26" s="2"/>
      <c r="F26" s="2"/>
      <c r="G26" s="2"/>
      <c r="H26" s="2"/>
      <c r="I26" s="2"/>
    </row>
    <row r="27" spans="3:9" ht="12.75">
      <c r="C27" s="46" t="s">
        <v>19</v>
      </c>
      <c r="D27" s="47">
        <v>6000</v>
      </c>
      <c r="E27" s="2"/>
      <c r="F27" s="2"/>
      <c r="G27" s="2"/>
      <c r="H27" s="2"/>
      <c r="I27" s="2"/>
    </row>
    <row r="28" spans="3:9" ht="12.75">
      <c r="C28" s="54" t="s">
        <v>20</v>
      </c>
      <c r="D28" s="55">
        <v>0</v>
      </c>
      <c r="E28" s="2"/>
      <c r="F28" s="2"/>
      <c r="G28" s="2"/>
      <c r="H28" s="2"/>
      <c r="I28" s="2"/>
    </row>
    <row r="29" spans="3:9" ht="12.75">
      <c r="C29" s="56" t="s">
        <v>21</v>
      </c>
      <c r="D29" s="47">
        <v>6000</v>
      </c>
      <c r="E29" s="2"/>
      <c r="F29" s="2"/>
      <c r="G29" s="2"/>
      <c r="H29" s="2"/>
      <c r="I29" s="2"/>
    </row>
    <row r="30" spans="3:9" ht="12.75">
      <c r="C30" s="54" t="s">
        <v>22</v>
      </c>
      <c r="D30" s="55">
        <v>6000</v>
      </c>
      <c r="E30" s="2"/>
      <c r="F30" s="2"/>
      <c r="G30" s="2"/>
      <c r="H30" s="2"/>
      <c r="I30" s="2"/>
    </row>
    <row r="31" spans="3:9" ht="12.75">
      <c r="C31" s="46" t="s">
        <v>23</v>
      </c>
      <c r="D31" s="47">
        <v>5990</v>
      </c>
      <c r="E31" s="2"/>
      <c r="F31" s="2"/>
      <c r="G31" s="2"/>
      <c r="H31" s="2"/>
      <c r="I31" s="2"/>
    </row>
    <row r="32" spans="3:9" ht="12.75">
      <c r="C32" s="54" t="s">
        <v>24</v>
      </c>
      <c r="D32" s="55">
        <v>3500</v>
      </c>
      <c r="E32" s="2"/>
      <c r="F32" s="2"/>
      <c r="G32" s="2"/>
      <c r="H32" s="2"/>
      <c r="I32" s="2"/>
    </row>
    <row r="33" spans="3:9" ht="12.75">
      <c r="C33" s="46" t="s">
        <v>25</v>
      </c>
      <c r="D33" s="47">
        <v>0</v>
      </c>
      <c r="E33" s="2"/>
      <c r="F33" s="2"/>
      <c r="G33" s="2"/>
      <c r="H33" s="2"/>
      <c r="I33" s="2"/>
    </row>
    <row r="34" spans="3:9" ht="12.75">
      <c r="C34" s="54" t="s">
        <v>26</v>
      </c>
      <c r="D34" s="55">
        <v>6000</v>
      </c>
      <c r="E34" s="2"/>
      <c r="F34" s="2"/>
      <c r="G34" s="2"/>
      <c r="H34" s="2"/>
      <c r="I34" s="2"/>
    </row>
    <row r="35" spans="3:9" ht="12.75">
      <c r="C35" s="46" t="s">
        <v>27</v>
      </c>
      <c r="D35" s="47">
        <v>5985</v>
      </c>
      <c r="E35" s="2"/>
      <c r="F35" s="2"/>
      <c r="G35" s="2"/>
      <c r="H35" s="2"/>
      <c r="I35" s="2"/>
    </row>
    <row r="36" spans="3:9" ht="12.75">
      <c r="C36" s="54" t="s">
        <v>28</v>
      </c>
      <c r="D36" s="55">
        <v>0</v>
      </c>
      <c r="E36" s="2"/>
      <c r="F36" s="2"/>
      <c r="G36" s="2"/>
      <c r="H36" s="2"/>
      <c r="I36" s="2"/>
    </row>
    <row r="37" spans="3:9" ht="12.75">
      <c r="C37" s="46" t="s">
        <v>29</v>
      </c>
      <c r="D37" s="47">
        <v>0</v>
      </c>
      <c r="E37" s="2"/>
      <c r="F37" s="2"/>
      <c r="G37" s="2"/>
      <c r="H37" s="2"/>
      <c r="I37" s="2"/>
    </row>
    <row r="38" spans="3:9" ht="17.25" customHeight="1">
      <c r="C38" s="54" t="s">
        <v>30</v>
      </c>
      <c r="D38" s="55">
        <v>6000</v>
      </c>
      <c r="E38" s="2"/>
      <c r="F38" s="2"/>
      <c r="G38" s="2"/>
      <c r="H38" s="2"/>
      <c r="I38" s="2"/>
    </row>
    <row r="39" spans="3:9" ht="12.75">
      <c r="C39" s="46" t="s">
        <v>31</v>
      </c>
      <c r="D39" s="47">
        <v>6000</v>
      </c>
      <c r="E39" s="2"/>
      <c r="F39" s="2"/>
      <c r="G39" s="2"/>
      <c r="H39" s="2"/>
      <c r="I39" s="2"/>
    </row>
    <row r="40" spans="3:9" ht="12.75">
      <c r="C40" s="54" t="s">
        <v>32</v>
      </c>
      <c r="D40" s="55">
        <v>7000</v>
      </c>
      <c r="E40" s="2"/>
      <c r="F40" s="2"/>
      <c r="G40" s="2"/>
      <c r="H40" s="2"/>
      <c r="I40" s="2"/>
    </row>
    <row r="41" spans="3:9" ht="12.75">
      <c r="C41" s="46" t="s">
        <v>33</v>
      </c>
      <c r="D41" s="47">
        <v>5992</v>
      </c>
      <c r="E41" s="2"/>
      <c r="F41" s="2"/>
      <c r="G41" s="2"/>
      <c r="H41" s="2"/>
      <c r="I41" s="2"/>
    </row>
    <row r="42" spans="3:9" ht="12.75">
      <c r="C42" s="54" t="s">
        <v>34</v>
      </c>
      <c r="D42" s="55">
        <v>6000</v>
      </c>
      <c r="E42" s="2"/>
      <c r="F42" s="2"/>
      <c r="G42" s="2"/>
      <c r="H42" s="2"/>
      <c r="I42" s="2"/>
    </row>
    <row r="43" spans="3:9" ht="13.5" thickBot="1">
      <c r="C43" s="48" t="s">
        <v>35</v>
      </c>
      <c r="D43" s="49">
        <v>6000</v>
      </c>
      <c r="E43" s="2"/>
      <c r="F43" s="2"/>
      <c r="G43" s="2"/>
      <c r="H43" s="2"/>
      <c r="I43" s="2"/>
    </row>
    <row r="44" spans="3:9" ht="12.75">
      <c r="C44" s="54" t="s">
        <v>1</v>
      </c>
      <c r="D44" s="55">
        <f>SUM(D10:D43)</f>
        <v>136457</v>
      </c>
      <c r="E44" s="2"/>
      <c r="F44" s="2"/>
      <c r="G44" s="2"/>
      <c r="H44" s="2"/>
      <c r="I44" s="2"/>
    </row>
    <row r="45" spans="3:9" ht="12.75">
      <c r="C45" s="50" t="s">
        <v>49</v>
      </c>
      <c r="D45" s="51"/>
      <c r="E45" s="2"/>
      <c r="F45" s="2"/>
      <c r="G45" s="2"/>
      <c r="H45" s="2"/>
      <c r="I45" s="2"/>
    </row>
    <row r="46" spans="3:6" ht="12.75">
      <c r="C46" s="57" t="s">
        <v>247</v>
      </c>
      <c r="D46" s="22">
        <v>2746.55</v>
      </c>
      <c r="F46" s="138"/>
    </row>
    <row r="47" spans="3:4" ht="12.75">
      <c r="C47" s="99" t="s">
        <v>249</v>
      </c>
      <c r="D47" s="17">
        <v>5427.52</v>
      </c>
    </row>
    <row r="48" spans="3:4" ht="13.5" thickBot="1">
      <c r="C48" s="57" t="s">
        <v>252</v>
      </c>
      <c r="D48" s="22">
        <v>10000</v>
      </c>
    </row>
    <row r="49" spans="3:4" ht="12.75">
      <c r="C49" s="92" t="s">
        <v>1</v>
      </c>
      <c r="D49" s="112">
        <f>+D47+D46+D48</f>
        <v>18174.07</v>
      </c>
    </row>
    <row r="50" spans="3:4" ht="12.75">
      <c r="C50" s="113" t="s">
        <v>174</v>
      </c>
      <c r="D50" s="22"/>
    </row>
    <row r="51" spans="3:4" ht="13.5" thickBot="1">
      <c r="C51" s="114" t="s">
        <v>254</v>
      </c>
      <c r="D51" s="115">
        <v>983.5</v>
      </c>
    </row>
    <row r="52" spans="3:4" ht="12.75">
      <c r="C52" s="93" t="s">
        <v>1</v>
      </c>
      <c r="D52" s="55">
        <f>+D51</f>
        <v>983.5</v>
      </c>
    </row>
    <row r="53" spans="3:4" ht="12.75">
      <c r="C53" s="116" t="s">
        <v>50</v>
      </c>
      <c r="D53" s="117">
        <f>+D49+D44+D52</f>
        <v>155614.57</v>
      </c>
    </row>
    <row r="55" ht="12.75">
      <c r="C55" s="3" t="s">
        <v>235</v>
      </c>
    </row>
    <row r="56" ht="12.75">
      <c r="C56" s="95" t="s">
        <v>246</v>
      </c>
    </row>
    <row r="57" ht="12.75">
      <c r="C57" s="95" t="s">
        <v>133</v>
      </c>
    </row>
    <row r="58" ht="12.75">
      <c r="C58" s="6"/>
    </row>
    <row r="59" ht="12.75">
      <c r="C59" s="95" t="s">
        <v>265</v>
      </c>
    </row>
    <row r="60" ht="12.75">
      <c r="C60" s="95" t="s">
        <v>248</v>
      </c>
    </row>
    <row r="61" spans="3:4" ht="12.75">
      <c r="C61" s="6"/>
      <c r="D61" s="6"/>
    </row>
    <row r="62" spans="3:4" ht="12.75">
      <c r="C62" s="95" t="s">
        <v>251</v>
      </c>
      <c r="D62" s="6"/>
    </row>
    <row r="63" spans="3:4" ht="12.75">
      <c r="C63" s="95" t="s">
        <v>250</v>
      </c>
      <c r="D63" s="6"/>
    </row>
    <row r="64" spans="3:4" ht="12.75">
      <c r="C64" s="95"/>
      <c r="D64" s="6"/>
    </row>
    <row r="65" spans="3:4" ht="12.75">
      <c r="C65" s="95" t="s">
        <v>253</v>
      </c>
      <c r="D65" s="6"/>
    </row>
    <row r="66" spans="3:4" ht="12.75">
      <c r="C66" s="95" t="s">
        <v>237</v>
      </c>
      <c r="D66" s="6"/>
    </row>
    <row r="67" spans="3:4" ht="12.75">
      <c r="C67" s="95"/>
      <c r="D67" s="6"/>
    </row>
    <row r="68" ht="12.75">
      <c r="C68" s="95" t="s">
        <v>177</v>
      </c>
    </row>
    <row r="72" ht="12.75">
      <c r="C72" s="139"/>
    </row>
    <row r="73" ht="12.75">
      <c r="C73" s="6"/>
    </row>
  </sheetData>
  <mergeCells count="8">
    <mergeCell ref="C2:D2"/>
    <mergeCell ref="C3:D3"/>
    <mergeCell ref="C8:C9"/>
    <mergeCell ref="D8:D9"/>
    <mergeCell ref="C5:D5"/>
    <mergeCell ref="C7:D7"/>
    <mergeCell ref="C6:D6"/>
    <mergeCell ref="B4:E4"/>
  </mergeCells>
  <printOptions/>
  <pageMargins left="0.64" right="0.39" top="0.47" bottom="0.6" header="0.34" footer="0.59"/>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sheetPr>
    <pageSetUpPr fitToPage="1"/>
  </sheetPr>
  <dimension ref="A1:Q53"/>
  <sheetViews>
    <sheetView zoomScale="70" zoomScaleNormal="70" workbookViewId="0" topLeftCell="A1">
      <selection activeCell="K9" sqref="K9"/>
    </sheetView>
  </sheetViews>
  <sheetFormatPr defaultColWidth="9.140625" defaultRowHeight="19.5" customHeight="1"/>
  <cols>
    <col min="1" max="1" width="30.00390625" style="254" customWidth="1"/>
    <col min="2" max="2" width="12.8515625" style="37" customWidth="1"/>
    <col min="3" max="3" width="16.00390625" style="37" customWidth="1"/>
    <col min="4" max="4" width="16.28125" style="278" customWidth="1"/>
    <col min="5" max="5" width="14.8515625" style="278" customWidth="1"/>
    <col min="6" max="7" width="14.7109375" style="278" customWidth="1"/>
    <col min="8" max="8" width="20.8515625" style="37" customWidth="1"/>
    <col min="9" max="12" width="9.140625" style="37" customWidth="1"/>
    <col min="13" max="13" width="11.7109375" style="37" customWidth="1"/>
    <col min="14" max="14" width="10.8515625" style="37" customWidth="1"/>
    <col min="15" max="15" width="10.00390625" style="37" customWidth="1"/>
    <col min="16" max="16" width="10.57421875" style="254" customWidth="1"/>
    <col min="17" max="17" width="22.140625" style="254" customWidth="1"/>
    <col min="18" max="16384" width="9.140625" style="254" customWidth="1"/>
  </cols>
  <sheetData>
    <row r="1" spans="1:9" ht="12.75" customHeight="1">
      <c r="A1" s="310" t="s">
        <v>56</v>
      </c>
      <c r="B1" s="310"/>
      <c r="C1" s="310"/>
      <c r="D1" s="310"/>
      <c r="E1" s="310"/>
      <c r="F1" s="310"/>
      <c r="G1" s="310"/>
      <c r="H1" s="310"/>
      <c r="I1" s="280"/>
    </row>
    <row r="2" spans="1:9" ht="12.75" customHeight="1">
      <c r="A2" s="211" t="s">
        <v>268</v>
      </c>
      <c r="B2" s="211"/>
      <c r="C2" s="211"/>
      <c r="D2" s="211"/>
      <c r="E2" s="211"/>
      <c r="F2" s="211"/>
      <c r="G2" s="211"/>
      <c r="H2" s="211"/>
      <c r="I2" s="106"/>
    </row>
    <row r="3" spans="1:9" ht="12.75" customHeight="1">
      <c r="A3" s="310" t="s">
        <v>149</v>
      </c>
      <c r="B3" s="310"/>
      <c r="C3" s="310"/>
      <c r="D3" s="310"/>
      <c r="E3" s="310"/>
      <c r="F3" s="310"/>
      <c r="G3" s="310"/>
      <c r="H3" s="310"/>
      <c r="I3" s="280"/>
    </row>
    <row r="4" spans="1:9" ht="12.75" customHeight="1">
      <c r="A4" s="297" t="s">
        <v>232</v>
      </c>
      <c r="B4" s="297"/>
      <c r="C4" s="297"/>
      <c r="D4" s="297"/>
      <c r="E4" s="297"/>
      <c r="F4" s="297"/>
      <c r="G4" s="297"/>
      <c r="H4" s="297"/>
      <c r="I4" s="281"/>
    </row>
    <row r="5" spans="1:9" ht="12.75" customHeight="1">
      <c r="A5" s="310" t="s">
        <v>36</v>
      </c>
      <c r="B5" s="310"/>
      <c r="C5" s="310"/>
      <c r="D5" s="310"/>
      <c r="E5" s="310"/>
      <c r="F5" s="310"/>
      <c r="G5" s="310"/>
      <c r="H5" s="310"/>
      <c r="I5" s="280"/>
    </row>
    <row r="6" ht="17.25" customHeight="1"/>
    <row r="7" spans="1:7" ht="9" customHeight="1">
      <c r="A7" s="255"/>
      <c r="B7" s="255"/>
      <c r="C7" s="255"/>
      <c r="D7" s="256"/>
      <c r="E7" s="256"/>
      <c r="F7" s="256"/>
      <c r="G7" s="256"/>
    </row>
    <row r="8" spans="1:15" s="258" customFormat="1" ht="31.5" customHeight="1">
      <c r="A8" s="306" t="s">
        <v>271</v>
      </c>
      <c r="B8" s="308" t="s">
        <v>272</v>
      </c>
      <c r="C8" s="218" t="s">
        <v>273</v>
      </c>
      <c r="D8" s="304"/>
      <c r="E8" s="304"/>
      <c r="F8" s="304"/>
      <c r="G8" s="305"/>
      <c r="H8" s="219" t="s">
        <v>274</v>
      </c>
      <c r="I8" s="257"/>
      <c r="J8" s="257"/>
      <c r="K8" s="257"/>
      <c r="L8" s="257"/>
      <c r="M8" s="257"/>
      <c r="N8" s="257"/>
      <c r="O8" s="257"/>
    </row>
    <row r="9" spans="1:17" s="260" customFormat="1" ht="54" customHeight="1">
      <c r="A9" s="307"/>
      <c r="B9" s="309"/>
      <c r="C9" s="221">
        <v>2007</v>
      </c>
      <c r="D9" s="222">
        <v>2008</v>
      </c>
      <c r="E9" s="222">
        <v>2009</v>
      </c>
      <c r="F9" s="222">
        <v>2010</v>
      </c>
      <c r="G9" s="222">
        <v>2011</v>
      </c>
      <c r="H9" s="220" t="s">
        <v>275</v>
      </c>
      <c r="I9" s="259"/>
      <c r="J9" s="259"/>
      <c r="K9" s="259"/>
      <c r="L9" s="259"/>
      <c r="M9" s="259"/>
      <c r="N9" s="259"/>
      <c r="O9" s="259"/>
      <c r="Q9" s="220" t="s">
        <v>277</v>
      </c>
    </row>
    <row r="10" spans="1:17" ht="11.25" customHeight="1">
      <c r="A10" s="223" t="s">
        <v>2</v>
      </c>
      <c r="B10" s="224"/>
      <c r="C10" s="225">
        <v>6000</v>
      </c>
      <c r="D10" s="225">
        <v>6000</v>
      </c>
      <c r="E10" s="225">
        <v>6000</v>
      </c>
      <c r="F10" s="225">
        <v>5970</v>
      </c>
      <c r="G10" s="225">
        <v>30</v>
      </c>
      <c r="H10" s="225">
        <v>6030</v>
      </c>
      <c r="J10" s="261"/>
      <c r="Q10" s="262"/>
    </row>
    <row r="11" spans="1:17" ht="11.25" customHeight="1">
      <c r="A11" s="226" t="s">
        <v>3</v>
      </c>
      <c r="B11" s="227"/>
      <c r="C11" s="228">
        <v>6000</v>
      </c>
      <c r="D11" s="228">
        <v>6000</v>
      </c>
      <c r="E11" s="228">
        <v>6000</v>
      </c>
      <c r="F11" s="228">
        <v>6000</v>
      </c>
      <c r="G11" s="228">
        <v>6000</v>
      </c>
      <c r="H11" s="229">
        <v>-20</v>
      </c>
      <c r="Q11" s="263">
        <v>6000</v>
      </c>
    </row>
    <row r="12" spans="1:17" ht="11.25" customHeight="1">
      <c r="A12" s="230" t="s">
        <v>4</v>
      </c>
      <c r="B12" s="231"/>
      <c r="C12" s="232">
        <v>6000</v>
      </c>
      <c r="D12" s="232">
        <f>319+5681</f>
        <v>6000</v>
      </c>
      <c r="E12" s="232">
        <v>6000</v>
      </c>
      <c r="F12" s="232">
        <v>6000</v>
      </c>
      <c r="G12" s="232">
        <v>0</v>
      </c>
      <c r="H12" s="233">
        <v>6000</v>
      </c>
      <c r="Q12" s="264">
        <v>5919</v>
      </c>
    </row>
    <row r="13" spans="1:17" ht="11.25" customHeight="1">
      <c r="A13" s="226" t="s">
        <v>5</v>
      </c>
      <c r="B13" s="227"/>
      <c r="C13" s="228">
        <v>6000</v>
      </c>
      <c r="D13" s="228">
        <v>6000</v>
      </c>
      <c r="E13" s="228">
        <f>5985+15</f>
        <v>6000</v>
      </c>
      <c r="F13" s="234">
        <v>6000</v>
      </c>
      <c r="G13" s="234">
        <v>5915</v>
      </c>
      <c r="H13" s="228">
        <v>15</v>
      </c>
      <c r="P13" s="265"/>
      <c r="Q13" s="263">
        <v>6014.8</v>
      </c>
    </row>
    <row r="14" spans="1:17" s="268" customFormat="1" ht="11.25" customHeight="1">
      <c r="A14" s="230" t="s">
        <v>6</v>
      </c>
      <c r="B14" s="231"/>
      <c r="C14" s="232">
        <v>6000</v>
      </c>
      <c r="D14" s="232">
        <v>6000</v>
      </c>
      <c r="E14" s="232">
        <v>6000</v>
      </c>
      <c r="F14" s="232">
        <v>6000</v>
      </c>
      <c r="G14" s="232">
        <v>6000</v>
      </c>
      <c r="H14" s="232">
        <v>0</v>
      </c>
      <c r="I14" s="266"/>
      <c r="J14" s="266"/>
      <c r="K14" s="266"/>
      <c r="L14" s="266"/>
      <c r="M14" s="266"/>
      <c r="N14" s="266"/>
      <c r="O14" s="267"/>
      <c r="Q14" s="269">
        <f>6000+6000</f>
        <v>12000</v>
      </c>
    </row>
    <row r="15" spans="1:17" ht="11.25" customHeight="1">
      <c r="A15" s="226" t="s">
        <v>7</v>
      </c>
      <c r="B15" s="235">
        <f>30000+6000</f>
        <v>36000</v>
      </c>
      <c r="C15" s="228">
        <v>0</v>
      </c>
      <c r="D15" s="228">
        <v>0</v>
      </c>
      <c r="E15" s="228">
        <v>0</v>
      </c>
      <c r="F15" s="228">
        <v>0</v>
      </c>
      <c r="G15" s="228">
        <v>0</v>
      </c>
      <c r="H15" s="236">
        <v>66000</v>
      </c>
      <c r="Q15" s="263" t="s">
        <v>48</v>
      </c>
    </row>
    <row r="16" spans="1:17" ht="11.25" customHeight="1">
      <c r="A16" s="230" t="s">
        <v>8</v>
      </c>
      <c r="B16" s="237"/>
      <c r="C16" s="232">
        <f>5959+41</f>
        <v>6000</v>
      </c>
      <c r="D16" s="232">
        <v>6000</v>
      </c>
      <c r="E16" s="232">
        <v>6000</v>
      </c>
      <c r="F16" s="241">
        <v>6000</v>
      </c>
      <c r="G16" s="241">
        <v>0</v>
      </c>
      <c r="H16" s="233">
        <v>6000</v>
      </c>
      <c r="P16" s="270"/>
      <c r="Q16" s="264">
        <v>6353.33</v>
      </c>
    </row>
    <row r="17" spans="1:17" ht="11.25" customHeight="1">
      <c r="A17" s="226" t="s">
        <v>9</v>
      </c>
      <c r="B17" s="235"/>
      <c r="C17" s="228">
        <v>6000</v>
      </c>
      <c r="D17" s="228">
        <v>6000</v>
      </c>
      <c r="E17" s="228">
        <v>6000</v>
      </c>
      <c r="F17" s="228">
        <v>6000</v>
      </c>
      <c r="G17" s="228">
        <v>6000</v>
      </c>
      <c r="H17" s="228">
        <v>0</v>
      </c>
      <c r="Q17" s="263"/>
    </row>
    <row r="18" spans="1:17" ht="11.25" customHeight="1">
      <c r="A18" s="230" t="s">
        <v>10</v>
      </c>
      <c r="B18" s="237"/>
      <c r="C18" s="232">
        <v>6000</v>
      </c>
      <c r="D18" s="232">
        <v>6000</v>
      </c>
      <c r="E18" s="232">
        <f>1743+1328+698</f>
        <v>3769</v>
      </c>
      <c r="F18" s="232">
        <v>0</v>
      </c>
      <c r="G18" s="232">
        <v>0</v>
      </c>
      <c r="H18" s="233">
        <f>+D18-E18+6000+6000</f>
        <v>14231</v>
      </c>
      <c r="I18" s="271"/>
      <c r="J18" s="271"/>
      <c r="K18" s="271"/>
      <c r="L18" s="271"/>
      <c r="M18" s="271"/>
      <c r="N18" s="271"/>
      <c r="O18" s="271"/>
      <c r="Q18" s="264"/>
    </row>
    <row r="19" spans="1:17" ht="11.25" customHeight="1">
      <c r="A19" s="226" t="s">
        <v>11</v>
      </c>
      <c r="B19" s="235"/>
      <c r="C19" s="228">
        <v>6000</v>
      </c>
      <c r="D19" s="228">
        <v>6000</v>
      </c>
      <c r="E19" s="228">
        <v>6000</v>
      </c>
      <c r="F19" s="228">
        <v>6000</v>
      </c>
      <c r="G19" s="228">
        <v>6000</v>
      </c>
      <c r="H19" s="236">
        <v>0</v>
      </c>
      <c r="P19" s="265"/>
      <c r="Q19" s="263">
        <v>72000</v>
      </c>
    </row>
    <row r="20" spans="1:17" ht="11.25" customHeight="1">
      <c r="A20" s="230" t="s">
        <v>12</v>
      </c>
      <c r="B20" s="237"/>
      <c r="C20" s="232">
        <v>6000</v>
      </c>
      <c r="D20" s="237">
        <f>5996+4</f>
        <v>6000</v>
      </c>
      <c r="E20" s="232">
        <v>6000</v>
      </c>
      <c r="F20" s="232">
        <v>6000</v>
      </c>
      <c r="G20" s="242">
        <v>0</v>
      </c>
      <c r="H20" s="242">
        <v>6000</v>
      </c>
      <c r="Q20" s="264">
        <f>6000+6004</f>
        <v>12004</v>
      </c>
    </row>
    <row r="21" spans="1:17" ht="11.25" customHeight="1">
      <c r="A21" s="226" t="s">
        <v>13</v>
      </c>
      <c r="B21" s="235"/>
      <c r="C21" s="228">
        <v>6000</v>
      </c>
      <c r="D21" s="228">
        <v>6000</v>
      </c>
      <c r="E21" s="228">
        <v>6000</v>
      </c>
      <c r="F21" s="228">
        <v>6000</v>
      </c>
      <c r="G21" s="228">
        <v>6000</v>
      </c>
      <c r="H21" s="228">
        <v>0</v>
      </c>
      <c r="Q21" s="263">
        <v>6000</v>
      </c>
    </row>
    <row r="22" spans="1:17" ht="11.25" customHeight="1">
      <c r="A22" s="230" t="s">
        <v>14</v>
      </c>
      <c r="B22" s="237"/>
      <c r="C22" s="232">
        <v>6000</v>
      </c>
      <c r="D22" s="232">
        <v>6000</v>
      </c>
      <c r="E22" s="232">
        <v>6000</v>
      </c>
      <c r="F22" s="232">
        <v>2000</v>
      </c>
      <c r="G22" s="232">
        <v>0</v>
      </c>
      <c r="H22" s="232">
        <f>4000+6000</f>
        <v>10000</v>
      </c>
      <c r="Q22" s="264">
        <f>2000+2000+1500+1000+1500</f>
        <v>8000</v>
      </c>
    </row>
    <row r="23" spans="1:17" ht="11.25" customHeight="1">
      <c r="A23" s="226" t="s">
        <v>15</v>
      </c>
      <c r="B23" s="235"/>
      <c r="C23" s="228">
        <v>6000</v>
      </c>
      <c r="D23" s="228">
        <v>6000</v>
      </c>
      <c r="E23" s="228">
        <v>6000</v>
      </c>
      <c r="F23" s="228">
        <v>6000</v>
      </c>
      <c r="G23" s="228">
        <v>6000</v>
      </c>
      <c r="H23" s="228">
        <v>0</v>
      </c>
      <c r="Q23" s="263">
        <v>6000</v>
      </c>
    </row>
    <row r="24" spans="1:17" ht="11.25" customHeight="1">
      <c r="A24" s="230" t="s">
        <v>16</v>
      </c>
      <c r="B24" s="237"/>
      <c r="C24" s="232">
        <v>6000</v>
      </c>
      <c r="D24" s="232">
        <f>51+5949</f>
        <v>6000</v>
      </c>
      <c r="E24" s="232">
        <v>6000</v>
      </c>
      <c r="F24" s="232">
        <v>6000</v>
      </c>
      <c r="G24" s="232">
        <v>6000</v>
      </c>
      <c r="H24" s="232">
        <v>0</v>
      </c>
      <c r="Q24" s="264">
        <v>6000</v>
      </c>
    </row>
    <row r="25" spans="1:17" ht="11.25" customHeight="1">
      <c r="A25" s="226" t="s">
        <v>17</v>
      </c>
      <c r="B25" s="235"/>
      <c r="C25" s="228">
        <v>6000</v>
      </c>
      <c r="D25" s="228">
        <v>6000</v>
      </c>
      <c r="E25" s="243">
        <v>6000</v>
      </c>
      <c r="F25" s="243">
        <v>6000</v>
      </c>
      <c r="G25" s="243">
        <v>6000</v>
      </c>
      <c r="H25" s="243">
        <v>0</v>
      </c>
      <c r="Q25" s="263">
        <v>6000</v>
      </c>
    </row>
    <row r="26" spans="1:17" ht="11.25" customHeight="1">
      <c r="A26" s="230" t="s">
        <v>18</v>
      </c>
      <c r="B26" s="237">
        <f>17444+6000</f>
        <v>23444</v>
      </c>
      <c r="C26" s="232">
        <v>0</v>
      </c>
      <c r="D26" s="232">
        <v>0</v>
      </c>
      <c r="E26" s="232">
        <v>0</v>
      </c>
      <c r="F26" s="232">
        <v>0</v>
      </c>
      <c r="G26" s="232">
        <v>0</v>
      </c>
      <c r="H26" s="244">
        <f>+B26+18000+6000+6000</f>
        <v>53444</v>
      </c>
      <c r="Q26" s="264" t="s">
        <v>48</v>
      </c>
    </row>
    <row r="27" spans="1:17" ht="11.25" customHeight="1">
      <c r="A27" s="226" t="s">
        <v>19</v>
      </c>
      <c r="B27" s="235"/>
      <c r="C27" s="228">
        <v>6000</v>
      </c>
      <c r="D27" s="228">
        <v>6000</v>
      </c>
      <c r="E27" s="228">
        <v>6000</v>
      </c>
      <c r="F27" s="228">
        <v>6000</v>
      </c>
      <c r="G27" s="228">
        <v>6000</v>
      </c>
      <c r="H27" s="228">
        <v>0</v>
      </c>
      <c r="Q27" s="263"/>
    </row>
    <row r="28" spans="1:17" ht="11.25" customHeight="1">
      <c r="A28" s="230" t="s">
        <v>20</v>
      </c>
      <c r="B28" s="237"/>
      <c r="C28" s="232">
        <v>6000</v>
      </c>
      <c r="D28" s="232">
        <v>6000</v>
      </c>
      <c r="E28" s="232">
        <v>6000</v>
      </c>
      <c r="F28" s="232">
        <v>0</v>
      </c>
      <c r="G28" s="232">
        <v>0</v>
      </c>
      <c r="H28" s="232">
        <f>6000+6000</f>
        <v>12000</v>
      </c>
      <c r="I28" s="272"/>
      <c r="J28" s="272"/>
      <c r="K28" s="272"/>
      <c r="L28" s="272"/>
      <c r="M28" s="272"/>
      <c r="N28" s="272"/>
      <c r="O28" s="272"/>
      <c r="Q28" s="264"/>
    </row>
    <row r="29" spans="1:17" ht="11.25" customHeight="1">
      <c r="A29" s="226" t="s">
        <v>21</v>
      </c>
      <c r="B29" s="227"/>
      <c r="C29" s="228">
        <f>5970+30</f>
        <v>6000</v>
      </c>
      <c r="D29" s="243">
        <v>6000</v>
      </c>
      <c r="E29" s="243">
        <v>6000</v>
      </c>
      <c r="F29" s="243">
        <v>6000</v>
      </c>
      <c r="G29" s="243">
        <v>6000</v>
      </c>
      <c r="H29" s="228">
        <v>0</v>
      </c>
      <c r="Q29" s="263">
        <v>6000</v>
      </c>
    </row>
    <row r="30" spans="1:17" ht="11.25" customHeight="1">
      <c r="A30" s="230" t="s">
        <v>22</v>
      </c>
      <c r="B30" s="231"/>
      <c r="C30" s="232">
        <v>6000</v>
      </c>
      <c r="D30" s="232">
        <v>6000</v>
      </c>
      <c r="E30" s="232">
        <v>6000</v>
      </c>
      <c r="F30" s="232">
        <v>6000</v>
      </c>
      <c r="G30" s="232">
        <v>6000</v>
      </c>
      <c r="H30" s="232">
        <v>0</v>
      </c>
      <c r="Q30" s="264">
        <v>6000</v>
      </c>
    </row>
    <row r="31" spans="1:17" ht="11.25" customHeight="1">
      <c r="A31" s="226" t="s">
        <v>23</v>
      </c>
      <c r="B31" s="227"/>
      <c r="C31" s="243">
        <v>6000</v>
      </c>
      <c r="D31" s="243">
        <v>6000</v>
      </c>
      <c r="E31" s="243">
        <v>5990</v>
      </c>
      <c r="F31" s="243">
        <v>0</v>
      </c>
      <c r="G31" s="243">
        <v>0</v>
      </c>
      <c r="H31" s="243">
        <f>6000+6000+10</f>
        <v>12010</v>
      </c>
      <c r="Q31" s="263"/>
    </row>
    <row r="32" spans="1:17" ht="11.25" customHeight="1">
      <c r="A32" s="230" t="s">
        <v>24</v>
      </c>
      <c r="B32" s="231"/>
      <c r="C32" s="232">
        <v>6000</v>
      </c>
      <c r="D32" s="232">
        <v>6000</v>
      </c>
      <c r="E32" s="232">
        <v>6000</v>
      </c>
      <c r="F32" s="232">
        <v>6000</v>
      </c>
      <c r="G32" s="232">
        <v>6000</v>
      </c>
      <c r="H32" s="233">
        <v>0</v>
      </c>
      <c r="Q32" s="264">
        <v>6000</v>
      </c>
    </row>
    <row r="33" spans="1:17" s="273" customFormat="1" ht="11.25" customHeight="1">
      <c r="A33" s="245" t="s">
        <v>25</v>
      </c>
      <c r="B33" s="246"/>
      <c r="C33" s="243">
        <v>6000</v>
      </c>
      <c r="D33" s="243">
        <v>6000</v>
      </c>
      <c r="E33" s="243">
        <f>5998+2</f>
        <v>6000</v>
      </c>
      <c r="F33" s="243">
        <v>5980</v>
      </c>
      <c r="G33" s="243">
        <v>0</v>
      </c>
      <c r="H33" s="243">
        <f>20+6000</f>
        <v>6020</v>
      </c>
      <c r="I33" s="266"/>
      <c r="J33" s="266"/>
      <c r="K33" s="266"/>
      <c r="L33" s="266"/>
      <c r="M33" s="266"/>
      <c r="N33" s="266"/>
      <c r="O33" s="266"/>
      <c r="Q33" s="263">
        <v>5982</v>
      </c>
    </row>
    <row r="34" spans="1:17" ht="11.25" customHeight="1">
      <c r="A34" s="230" t="s">
        <v>26</v>
      </c>
      <c r="B34" s="231"/>
      <c r="C34" s="232">
        <f>5975+25</f>
        <v>6000</v>
      </c>
      <c r="D34" s="232">
        <v>6000</v>
      </c>
      <c r="E34" s="232">
        <f>5970+30</f>
        <v>6000</v>
      </c>
      <c r="F34" s="232">
        <v>6000</v>
      </c>
      <c r="G34" s="232">
        <v>5970</v>
      </c>
      <c r="H34" s="232">
        <v>30</v>
      </c>
      <c r="Q34" s="264">
        <v>6000</v>
      </c>
    </row>
    <row r="35" spans="1:17" ht="11.25" customHeight="1">
      <c r="A35" s="245" t="s">
        <v>27</v>
      </c>
      <c r="B35" s="227"/>
      <c r="C35" s="228">
        <v>6000</v>
      </c>
      <c r="D35" s="228">
        <v>6000</v>
      </c>
      <c r="E35" s="228">
        <v>6000</v>
      </c>
      <c r="F35" s="228">
        <v>5985</v>
      </c>
      <c r="G35" s="228">
        <v>0</v>
      </c>
      <c r="H35" s="228">
        <f>6000+15</f>
        <v>6015</v>
      </c>
      <c r="I35" s="274"/>
      <c r="J35" s="274"/>
      <c r="K35" s="274"/>
      <c r="L35" s="274"/>
      <c r="M35" s="274"/>
      <c r="N35" s="274"/>
      <c r="O35" s="274"/>
      <c r="Q35" s="263"/>
    </row>
    <row r="36" spans="1:17" ht="11.25" customHeight="1">
      <c r="A36" s="230" t="s">
        <v>28</v>
      </c>
      <c r="B36" s="231"/>
      <c r="C36" s="232">
        <v>0</v>
      </c>
      <c r="D36" s="232">
        <v>0</v>
      </c>
      <c r="E36" s="232">
        <v>0</v>
      </c>
      <c r="F36" s="232">
        <v>0</v>
      </c>
      <c r="G36" s="232">
        <v>0</v>
      </c>
      <c r="H36" s="244">
        <f>18000+6000+6000</f>
        <v>30000</v>
      </c>
      <c r="Q36" s="264"/>
    </row>
    <row r="37" spans="1:17" ht="11.25" customHeight="1">
      <c r="A37" s="226" t="s">
        <v>29</v>
      </c>
      <c r="B37" s="227"/>
      <c r="C37" s="228">
        <v>6000</v>
      </c>
      <c r="D37" s="228">
        <v>6000</v>
      </c>
      <c r="E37" s="228">
        <v>6000</v>
      </c>
      <c r="F37" s="228">
        <v>0</v>
      </c>
      <c r="G37" s="228">
        <v>0</v>
      </c>
      <c r="H37" s="228">
        <f>6000+6000</f>
        <v>12000</v>
      </c>
      <c r="Q37" s="263"/>
    </row>
    <row r="38" spans="1:17" ht="11.25" customHeight="1">
      <c r="A38" s="247" t="s">
        <v>30</v>
      </c>
      <c r="B38" s="231"/>
      <c r="C38" s="232">
        <v>6000</v>
      </c>
      <c r="D38" s="232">
        <f>5970+30</f>
        <v>6000</v>
      </c>
      <c r="E38" s="232">
        <v>6000</v>
      </c>
      <c r="F38" s="232">
        <v>6000</v>
      </c>
      <c r="G38" s="232">
        <v>5970</v>
      </c>
      <c r="H38" s="232">
        <v>30</v>
      </c>
      <c r="Q38" s="264">
        <f>6000+825+5175</f>
        <v>12000</v>
      </c>
    </row>
    <row r="39" spans="1:17" ht="11.25" customHeight="1">
      <c r="A39" s="245" t="s">
        <v>31</v>
      </c>
      <c r="B39" s="227"/>
      <c r="C39" s="228">
        <v>6000</v>
      </c>
      <c r="D39" s="228">
        <v>6000</v>
      </c>
      <c r="E39" s="228">
        <f>5985+15</f>
        <v>6000</v>
      </c>
      <c r="F39" s="228">
        <v>6000</v>
      </c>
      <c r="G39" s="228">
        <v>5985</v>
      </c>
      <c r="H39" s="228">
        <v>15</v>
      </c>
      <c r="Q39" s="263">
        <v>6000</v>
      </c>
    </row>
    <row r="40" spans="1:17" ht="11.25" customHeight="1">
      <c r="A40" s="230" t="s">
        <v>32</v>
      </c>
      <c r="B40" s="231"/>
      <c r="C40" s="232">
        <v>6000</v>
      </c>
      <c r="D40" s="232">
        <v>6000</v>
      </c>
      <c r="E40" s="232">
        <f>4980+1020</f>
        <v>6000</v>
      </c>
      <c r="F40" s="232">
        <v>5980</v>
      </c>
      <c r="G40" s="232">
        <v>0</v>
      </c>
      <c r="H40" s="232">
        <f>+D40-E40+6000+20</f>
        <v>6020</v>
      </c>
      <c r="I40" s="275"/>
      <c r="J40" s="275"/>
      <c r="K40" s="275"/>
      <c r="L40" s="275"/>
      <c r="M40" s="275"/>
      <c r="N40" s="275"/>
      <c r="O40" s="275"/>
      <c r="Q40" s="264"/>
    </row>
    <row r="41" spans="1:17" ht="11.25" customHeight="1">
      <c r="A41" s="226" t="s">
        <v>33</v>
      </c>
      <c r="B41" s="227"/>
      <c r="C41" s="228">
        <v>6000</v>
      </c>
      <c r="D41" s="228">
        <v>6000</v>
      </c>
      <c r="E41" s="228">
        <v>6000</v>
      </c>
      <c r="F41" s="228">
        <v>6000</v>
      </c>
      <c r="G41" s="228">
        <v>6000</v>
      </c>
      <c r="H41" s="229">
        <v>0</v>
      </c>
      <c r="Q41" s="263">
        <f>7.58+6000</f>
        <v>6007.58</v>
      </c>
    </row>
    <row r="42" spans="1:17" ht="11.25" customHeight="1">
      <c r="A42" s="230" t="s">
        <v>34</v>
      </c>
      <c r="B42" s="231"/>
      <c r="C42" s="232">
        <f>5980+20</f>
        <v>6000</v>
      </c>
      <c r="D42" s="232">
        <v>6000</v>
      </c>
      <c r="E42" s="232">
        <f>5980+20</f>
        <v>6000</v>
      </c>
      <c r="F42" s="232">
        <v>6000</v>
      </c>
      <c r="G42" s="232">
        <v>5980</v>
      </c>
      <c r="H42" s="232">
        <v>20</v>
      </c>
      <c r="Q42" s="264">
        <v>6000</v>
      </c>
    </row>
    <row r="43" spans="1:17" ht="11.25" customHeight="1" thickBot="1">
      <c r="A43" s="248" t="s">
        <v>35</v>
      </c>
      <c r="B43" s="249"/>
      <c r="C43" s="250">
        <v>6000</v>
      </c>
      <c r="D43" s="250">
        <v>6000</v>
      </c>
      <c r="E43" s="250">
        <v>6000</v>
      </c>
      <c r="F43" s="250">
        <v>6000</v>
      </c>
      <c r="G43" s="250">
        <v>6000</v>
      </c>
      <c r="H43" s="250">
        <v>0</v>
      </c>
      <c r="Q43" s="276">
        <v>6000</v>
      </c>
    </row>
    <row r="44" spans="1:15" s="273" customFormat="1" ht="18" customHeight="1">
      <c r="A44" s="251" t="s">
        <v>276</v>
      </c>
      <c r="B44" s="252">
        <f>B15+B18+B19+B26+B31</f>
        <v>59444</v>
      </c>
      <c r="C44" s="253">
        <f>SUM(C10:C43)</f>
        <v>186000</v>
      </c>
      <c r="D44" s="253">
        <f>SUM(D10:D43)</f>
        <v>186000</v>
      </c>
      <c r="E44" s="253">
        <f>SUM(E10:E43)</f>
        <v>183759</v>
      </c>
      <c r="F44" s="253">
        <f>SUM(F10:F43)</f>
        <v>157915</v>
      </c>
      <c r="G44" s="253">
        <f>SUM(G13:G43)</f>
        <v>107820</v>
      </c>
      <c r="H44" s="253">
        <f>SUM(H10:H43)</f>
        <v>251860</v>
      </c>
      <c r="I44" s="266"/>
      <c r="J44" s="266"/>
      <c r="K44" s="266"/>
      <c r="L44" s="266"/>
      <c r="M44" s="266"/>
      <c r="N44" s="266"/>
      <c r="O44" s="266"/>
    </row>
    <row r="45" spans="2:8" ht="19.5" customHeight="1">
      <c r="B45" s="277"/>
      <c r="C45" s="277"/>
      <c r="H45" s="277"/>
    </row>
    <row r="46" spans="1:15" s="36" customFormat="1" ht="28.5" customHeight="1">
      <c r="A46" s="217" t="s">
        <v>177</v>
      </c>
      <c r="B46" s="217"/>
      <c r="C46" s="217"/>
      <c r="D46" s="217"/>
      <c r="E46" s="217"/>
      <c r="F46" s="217"/>
      <c r="G46" s="217"/>
      <c r="H46" s="217"/>
      <c r="I46" s="217"/>
      <c r="J46" s="279"/>
      <c r="K46" s="279"/>
      <c r="L46" s="279"/>
      <c r="M46" s="279"/>
      <c r="N46" s="279"/>
      <c r="O46" s="279"/>
    </row>
    <row r="47" spans="1:15" s="36" customFormat="1" ht="28.5" customHeight="1">
      <c r="A47" s="279"/>
      <c r="B47" s="279"/>
      <c r="C47" s="279"/>
      <c r="D47" s="279"/>
      <c r="E47" s="279"/>
      <c r="F47" s="279"/>
      <c r="G47" s="279"/>
      <c r="H47" s="279"/>
      <c r="I47" s="279"/>
      <c r="J47" s="279"/>
      <c r="K47" s="279"/>
      <c r="L47" s="279"/>
      <c r="M47" s="279"/>
      <c r="N47" s="279"/>
      <c r="O47" s="279"/>
    </row>
    <row r="48" spans="1:15" s="36" customFormat="1" ht="28.5" customHeight="1">
      <c r="A48" s="279"/>
      <c r="B48" s="279"/>
      <c r="C48" s="279"/>
      <c r="D48" s="279"/>
      <c r="E48" s="279"/>
      <c r="F48" s="279"/>
      <c r="G48" s="279"/>
      <c r="H48" s="279"/>
      <c r="I48" s="279"/>
      <c r="J48" s="279"/>
      <c r="K48" s="279"/>
      <c r="L48" s="279"/>
      <c r="M48" s="279"/>
      <c r="N48" s="279"/>
      <c r="O48" s="279"/>
    </row>
    <row r="49" spans="1:15" s="36" customFormat="1" ht="28.5" customHeight="1">
      <c r="A49" s="279"/>
      <c r="B49" s="279"/>
      <c r="C49" s="279"/>
      <c r="D49" s="279"/>
      <c r="E49" s="279"/>
      <c r="F49" s="279"/>
      <c r="G49" s="279"/>
      <c r="H49" s="279"/>
      <c r="I49" s="279"/>
      <c r="J49" s="279"/>
      <c r="K49" s="279"/>
      <c r="L49" s="279"/>
      <c r="M49" s="279"/>
      <c r="N49" s="279"/>
      <c r="O49" s="279"/>
    </row>
    <row r="50" spans="1:15" s="36" customFormat="1" ht="28.5" customHeight="1">
      <c r="A50" s="217"/>
      <c r="B50" s="217"/>
      <c r="C50" s="217"/>
      <c r="D50" s="217"/>
      <c r="E50" s="217"/>
      <c r="F50" s="217"/>
      <c r="G50" s="217"/>
      <c r="H50" s="217"/>
      <c r="I50" s="217"/>
      <c r="J50" s="279"/>
      <c r="K50" s="279"/>
      <c r="L50" s="279"/>
      <c r="M50" s="279"/>
      <c r="N50" s="279"/>
      <c r="O50" s="279"/>
    </row>
    <row r="51" spans="1:15" s="36" customFormat="1" ht="28.5" customHeight="1">
      <c r="A51" s="217"/>
      <c r="B51" s="217"/>
      <c r="C51" s="217"/>
      <c r="D51" s="217"/>
      <c r="E51" s="217"/>
      <c r="F51" s="217"/>
      <c r="G51" s="217"/>
      <c r="H51" s="217"/>
      <c r="I51" s="217"/>
      <c r="J51" s="279"/>
      <c r="K51" s="279"/>
      <c r="L51" s="279"/>
      <c r="M51" s="279"/>
      <c r="N51" s="279"/>
      <c r="O51" s="279"/>
    </row>
    <row r="52" spans="2:8" ht="19.5" customHeight="1">
      <c r="B52" s="277">
        <v>107444</v>
      </c>
      <c r="C52" s="277">
        <v>180000</v>
      </c>
      <c r="D52" s="278">
        <v>179966</v>
      </c>
      <c r="E52" s="278">
        <v>146299</v>
      </c>
      <c r="H52" s="277"/>
    </row>
    <row r="53" spans="2:8" ht="19.5" customHeight="1">
      <c r="B53" s="277"/>
      <c r="C53" s="277"/>
      <c r="H53" s="277"/>
    </row>
  </sheetData>
  <mergeCells count="11">
    <mergeCell ref="A5:H5"/>
    <mergeCell ref="A1:H1"/>
    <mergeCell ref="A2:H2"/>
    <mergeCell ref="A3:H3"/>
    <mergeCell ref="A4:H4"/>
    <mergeCell ref="A50:I50"/>
    <mergeCell ref="A51:I51"/>
    <mergeCell ref="C8:G8"/>
    <mergeCell ref="A8:A9"/>
    <mergeCell ref="B8:B9"/>
    <mergeCell ref="A46:I46"/>
  </mergeCells>
  <printOptions/>
  <pageMargins left="0.75" right="0.75" top="1" bottom="1" header="0.5" footer="0.5"/>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sheetPr codeName="Sheet1"/>
  <dimension ref="A2:X219"/>
  <sheetViews>
    <sheetView zoomScale="60" zoomScaleNormal="60" workbookViewId="0" topLeftCell="A125">
      <selection activeCell="N31" sqref="N31"/>
    </sheetView>
  </sheetViews>
  <sheetFormatPr defaultColWidth="9.140625" defaultRowHeight="12.75"/>
  <cols>
    <col min="1" max="1" width="25.00390625" style="0" customWidth="1"/>
    <col min="2" max="2" width="18.00390625" style="0" customWidth="1"/>
    <col min="3" max="3" width="22.57421875" style="0" customWidth="1"/>
    <col min="4" max="4" width="54.00390625" style="0" customWidth="1"/>
    <col min="5" max="5" width="24.7109375" style="0" customWidth="1"/>
    <col min="6" max="6" width="11.421875" style="0" customWidth="1"/>
    <col min="7" max="7" width="8.421875" style="0" customWidth="1"/>
    <col min="8" max="8" width="14.28125" style="0" customWidth="1"/>
    <col min="9" max="9" width="10.28125" style="0" customWidth="1"/>
    <col min="10" max="10" width="10.00390625" style="0" customWidth="1"/>
    <col min="11" max="11" width="9.7109375" style="0" customWidth="1"/>
    <col min="12" max="12" width="12.8515625" style="2" customWidth="1"/>
    <col min="13" max="13" width="5.00390625" style="2" customWidth="1"/>
  </cols>
  <sheetData>
    <row r="2" spans="1:13" ht="12.75">
      <c r="A2" s="238" t="s">
        <v>57</v>
      </c>
      <c r="B2" s="238"/>
      <c r="C2" s="238"/>
      <c r="D2" s="238"/>
      <c r="E2" s="238"/>
      <c r="F2" s="238"/>
      <c r="G2" s="238"/>
      <c r="H2" s="238"/>
      <c r="I2" s="238"/>
      <c r="J2" s="4"/>
      <c r="K2" s="4"/>
      <c r="L2" s="79"/>
      <c r="M2" s="79"/>
    </row>
    <row r="3" spans="1:13" ht="12.75">
      <c r="A3" s="238" t="s">
        <v>40</v>
      </c>
      <c r="B3" s="238"/>
      <c r="C3" s="238"/>
      <c r="D3" s="238"/>
      <c r="E3" s="238"/>
      <c r="F3" s="238"/>
      <c r="G3" s="238"/>
      <c r="H3" s="238"/>
      <c r="I3" s="238"/>
      <c r="J3" s="4"/>
      <c r="K3" s="4"/>
      <c r="L3" s="79"/>
      <c r="M3" s="79"/>
    </row>
    <row r="4" spans="1:13" ht="12.75">
      <c r="A4" s="238" t="s">
        <v>149</v>
      </c>
      <c r="B4" s="238"/>
      <c r="C4" s="238"/>
      <c r="D4" s="238"/>
      <c r="E4" s="238"/>
      <c r="F4" s="238"/>
      <c r="G4" s="238"/>
      <c r="H4" s="238"/>
      <c r="I4" s="238"/>
      <c r="J4" s="4"/>
      <c r="K4" s="4"/>
      <c r="L4" s="79"/>
      <c r="M4" s="79"/>
    </row>
    <row r="5" spans="1:13" ht="12.75">
      <c r="A5" s="297" t="s">
        <v>214</v>
      </c>
      <c r="B5" s="297"/>
      <c r="C5" s="297"/>
      <c r="D5" s="297"/>
      <c r="E5" s="297"/>
      <c r="F5" s="297"/>
      <c r="G5" s="297"/>
      <c r="H5" s="297"/>
      <c r="I5" s="297"/>
      <c r="J5" s="104"/>
      <c r="K5" s="104"/>
      <c r="L5" s="5"/>
      <c r="M5" s="5"/>
    </row>
    <row r="6" spans="1:13" ht="12.75">
      <c r="A6" s="238" t="s">
        <v>36</v>
      </c>
      <c r="B6" s="238"/>
      <c r="C6" s="238"/>
      <c r="D6" s="238"/>
      <c r="E6" s="238"/>
      <c r="F6" s="238"/>
      <c r="G6" s="238"/>
      <c r="H6" s="238"/>
      <c r="I6" s="238"/>
      <c r="J6" s="4"/>
      <c r="K6" s="4"/>
      <c r="L6" s="79"/>
      <c r="M6" s="79"/>
    </row>
    <row r="7" spans="1:13" ht="12.75">
      <c r="A7" s="4"/>
      <c r="B7" s="4"/>
      <c r="C7" s="4"/>
      <c r="D7" s="4"/>
      <c r="E7" s="297"/>
      <c r="F7" s="297"/>
      <c r="G7" s="297"/>
      <c r="H7" s="297"/>
      <c r="I7" s="297"/>
      <c r="J7" s="297"/>
      <c r="K7" s="297"/>
      <c r="L7" s="297"/>
      <c r="M7" s="297"/>
    </row>
    <row r="8" spans="1:13" ht="12.75">
      <c r="A8" s="4"/>
      <c r="B8" s="4"/>
      <c r="C8" s="4"/>
      <c r="D8" s="4"/>
      <c r="E8" s="104"/>
      <c r="F8" s="104"/>
      <c r="G8" s="104"/>
      <c r="H8" s="104"/>
      <c r="I8" s="104"/>
      <c r="J8" s="104"/>
      <c r="K8" s="104"/>
      <c r="L8" s="104"/>
      <c r="M8" s="104"/>
    </row>
    <row r="9" spans="1:13" ht="12.75">
      <c r="A9" s="4"/>
      <c r="B9" s="4"/>
      <c r="C9" s="4"/>
      <c r="D9" s="4"/>
      <c r="E9" s="4"/>
      <c r="F9" s="4"/>
      <c r="G9" s="4"/>
      <c r="H9" s="4"/>
      <c r="I9" s="4"/>
      <c r="J9" s="4"/>
      <c r="K9" s="4"/>
      <c r="L9" s="79"/>
      <c r="M9" s="79"/>
    </row>
    <row r="10" spans="1:4" ht="12.75">
      <c r="A10" s="26" t="s">
        <v>67</v>
      </c>
      <c r="D10" s="5"/>
    </row>
    <row r="11" spans="1:14" ht="12.75">
      <c r="A11" s="26" t="s">
        <v>118</v>
      </c>
      <c r="B11" s="26" t="s">
        <v>117</v>
      </c>
      <c r="C11" s="26" t="s">
        <v>74</v>
      </c>
      <c r="D11" s="26" t="s">
        <v>155</v>
      </c>
      <c r="E11" s="146"/>
      <c r="F11" s="146"/>
      <c r="G11" s="161"/>
      <c r="H11" s="174" t="s">
        <v>239</v>
      </c>
      <c r="I11" s="174" t="s">
        <v>240</v>
      </c>
      <c r="J11" s="174" t="s">
        <v>241</v>
      </c>
      <c r="K11" s="174" t="s">
        <v>242</v>
      </c>
      <c r="L11" s="161"/>
      <c r="M11" s="161"/>
      <c r="N11" s="146"/>
    </row>
    <row r="12" spans="1:14" s="2" customFormat="1" ht="12.75">
      <c r="A12" s="5"/>
      <c r="B12" s="5"/>
      <c r="C12" s="5"/>
      <c r="D12" s="5"/>
      <c r="E12" s="148"/>
      <c r="F12" s="148"/>
      <c r="G12" s="161"/>
      <c r="H12" s="175"/>
      <c r="I12" s="175"/>
      <c r="J12" s="175"/>
      <c r="K12" s="175"/>
      <c r="L12" s="161"/>
      <c r="M12" s="161"/>
      <c r="N12" s="148"/>
    </row>
    <row r="13" spans="1:14" ht="12.75">
      <c r="A13" t="s">
        <v>87</v>
      </c>
      <c r="E13" s="146"/>
      <c r="F13" s="146"/>
      <c r="G13" s="146"/>
      <c r="H13" s="146"/>
      <c r="I13" s="146"/>
      <c r="J13" s="146"/>
      <c r="K13" s="146"/>
      <c r="L13" s="148"/>
      <c r="M13" s="148"/>
      <c r="N13" s="146"/>
    </row>
    <row r="14" spans="2:14" ht="12.75">
      <c r="B14" t="s">
        <v>70</v>
      </c>
      <c r="E14" s="146"/>
      <c r="F14" s="146"/>
      <c r="G14" s="146"/>
      <c r="H14" s="146"/>
      <c r="I14" s="146"/>
      <c r="J14" s="146"/>
      <c r="K14" s="146"/>
      <c r="L14" s="148"/>
      <c r="M14" s="148"/>
      <c r="N14" s="146"/>
    </row>
    <row r="15" spans="3:14" ht="12.75">
      <c r="C15" s="94" t="s">
        <v>90</v>
      </c>
      <c r="D15" s="105" t="s">
        <v>141</v>
      </c>
      <c r="E15" s="150"/>
      <c r="F15" s="150"/>
      <c r="G15" s="150"/>
      <c r="H15" s="282">
        <v>1515</v>
      </c>
      <c r="I15" s="282">
        <f>2541*3</f>
        <v>7623</v>
      </c>
      <c r="J15" s="282">
        <v>2541</v>
      </c>
      <c r="K15" s="287" t="s">
        <v>48</v>
      </c>
      <c r="L15" s="176"/>
      <c r="M15" s="176"/>
      <c r="N15" s="146"/>
    </row>
    <row r="16" spans="3:14" ht="12.75">
      <c r="C16" s="94" t="s">
        <v>91</v>
      </c>
      <c r="D16" s="105" t="s">
        <v>141</v>
      </c>
      <c r="E16" s="150"/>
      <c r="F16" s="150"/>
      <c r="G16" s="150"/>
      <c r="H16" s="282">
        <v>1500</v>
      </c>
      <c r="I16" s="286" t="s">
        <v>48</v>
      </c>
      <c r="J16" s="286" t="s">
        <v>48</v>
      </c>
      <c r="K16" s="283">
        <v>6600</v>
      </c>
      <c r="L16" s="183"/>
      <c r="M16" s="176"/>
      <c r="N16" s="146"/>
    </row>
    <row r="17" spans="3:14" ht="12.75">
      <c r="C17" s="94" t="s">
        <v>92</v>
      </c>
      <c r="D17" s="105" t="s">
        <v>141</v>
      </c>
      <c r="E17" s="150"/>
      <c r="F17" s="150"/>
      <c r="G17" s="150"/>
      <c r="H17" s="282">
        <v>2869</v>
      </c>
      <c r="I17" s="282">
        <f>3200*3</f>
        <v>9600</v>
      </c>
      <c r="J17" s="282">
        <v>6400</v>
      </c>
      <c r="K17" s="282">
        <v>12297</v>
      </c>
      <c r="L17" s="183"/>
      <c r="M17" s="176"/>
      <c r="N17" s="146"/>
    </row>
    <row r="18" spans="3:14" ht="12.75">
      <c r="C18" s="94"/>
      <c r="D18" s="105"/>
      <c r="E18" s="150"/>
      <c r="F18" s="150"/>
      <c r="G18" s="150"/>
      <c r="H18" s="284"/>
      <c r="I18" s="283"/>
      <c r="J18" s="283"/>
      <c r="K18" s="283"/>
      <c r="L18" s="183"/>
      <c r="M18" s="176"/>
      <c r="N18" s="146"/>
    </row>
    <row r="19" spans="2:14" ht="12.75">
      <c r="B19" t="s">
        <v>71</v>
      </c>
      <c r="C19" s="94"/>
      <c r="D19" s="94"/>
      <c r="E19" s="150"/>
      <c r="F19" s="150"/>
      <c r="G19" s="150"/>
      <c r="H19" s="282"/>
      <c r="I19" s="282"/>
      <c r="J19" s="282"/>
      <c r="K19" s="282"/>
      <c r="L19" s="183"/>
      <c r="M19" s="148"/>
      <c r="N19" s="146"/>
    </row>
    <row r="20" spans="3:14" ht="12.75">
      <c r="C20" s="94" t="s">
        <v>93</v>
      </c>
      <c r="D20" s="94" t="s">
        <v>143</v>
      </c>
      <c r="E20" s="150"/>
      <c r="F20" s="150"/>
      <c r="G20" s="150"/>
      <c r="H20" s="282">
        <f>400*10</f>
        <v>4000</v>
      </c>
      <c r="I20" s="286" t="s">
        <v>48</v>
      </c>
      <c r="J20" s="286" t="s">
        <v>48</v>
      </c>
      <c r="K20" s="286" t="s">
        <v>48</v>
      </c>
      <c r="L20" s="183"/>
      <c r="M20" s="176"/>
      <c r="N20" s="146"/>
    </row>
    <row r="21" spans="3:14" ht="12.75">
      <c r="C21" s="94" t="s">
        <v>100</v>
      </c>
      <c r="D21" s="105" t="s">
        <v>141</v>
      </c>
      <c r="E21" s="177"/>
      <c r="F21" s="177"/>
      <c r="G21" s="177"/>
      <c r="H21" s="286" t="s">
        <v>48</v>
      </c>
      <c r="I21" s="286" t="s">
        <v>48</v>
      </c>
      <c r="J21" s="286" t="s">
        <v>48</v>
      </c>
      <c r="K21" s="282">
        <v>5500</v>
      </c>
      <c r="L21" s="183"/>
      <c r="M21" s="176"/>
      <c r="N21" s="146"/>
    </row>
    <row r="22" spans="3:20" ht="12.75">
      <c r="C22" s="94"/>
      <c r="D22" s="94"/>
      <c r="E22" s="150"/>
      <c r="F22" s="150"/>
      <c r="G22" s="150"/>
      <c r="H22" s="282"/>
      <c r="I22" s="282"/>
      <c r="J22" s="282"/>
      <c r="K22" s="282"/>
      <c r="L22" s="183"/>
      <c r="M22" s="176"/>
      <c r="N22" s="146"/>
      <c r="T22" s="1"/>
    </row>
    <row r="23" spans="1:14" ht="12.75">
      <c r="A23" t="s">
        <v>68</v>
      </c>
      <c r="C23" s="94"/>
      <c r="D23" s="94"/>
      <c r="E23" s="150"/>
      <c r="F23" s="150"/>
      <c r="G23" s="150"/>
      <c r="H23" s="282"/>
      <c r="I23" s="282"/>
      <c r="J23" s="282"/>
      <c r="K23" s="282"/>
      <c r="L23" s="183"/>
      <c r="M23" s="176"/>
      <c r="N23" s="146"/>
    </row>
    <row r="24" spans="2:20" ht="12.75">
      <c r="B24" t="s">
        <v>70</v>
      </c>
      <c r="C24" s="106"/>
      <c r="D24" s="106"/>
      <c r="E24" s="151"/>
      <c r="F24" s="151"/>
      <c r="G24" s="151"/>
      <c r="H24" s="284"/>
      <c r="I24" s="284"/>
      <c r="J24" s="284"/>
      <c r="K24" s="284"/>
      <c r="L24" s="183"/>
      <c r="M24" s="148"/>
      <c r="N24" s="146"/>
      <c r="T24" s="1"/>
    </row>
    <row r="25" spans="3:20" ht="12.75">
      <c r="C25" s="94" t="s">
        <v>90</v>
      </c>
      <c r="D25" s="94" t="s">
        <v>144</v>
      </c>
      <c r="E25" s="150"/>
      <c r="F25" s="150"/>
      <c r="G25" s="150"/>
      <c r="H25" s="282">
        <v>1341</v>
      </c>
      <c r="I25" s="286" t="s">
        <v>48</v>
      </c>
      <c r="J25" s="286" t="s">
        <v>48</v>
      </c>
      <c r="K25" s="286" t="s">
        <v>48</v>
      </c>
      <c r="L25" s="183"/>
      <c r="M25" s="176"/>
      <c r="N25" s="146"/>
      <c r="T25" s="1"/>
    </row>
    <row r="26" spans="3:20" ht="12.75">
      <c r="C26" s="94" t="s">
        <v>94</v>
      </c>
      <c r="D26" s="94" t="s">
        <v>144</v>
      </c>
      <c r="E26" s="150"/>
      <c r="F26" s="150"/>
      <c r="G26" s="150"/>
      <c r="H26" s="282">
        <v>1275</v>
      </c>
      <c r="I26" s="286" t="s">
        <v>48</v>
      </c>
      <c r="J26" s="286" t="s">
        <v>48</v>
      </c>
      <c r="K26" s="286" t="s">
        <v>48</v>
      </c>
      <c r="L26" s="183"/>
      <c r="M26" s="176"/>
      <c r="N26" s="146"/>
      <c r="T26" s="1"/>
    </row>
    <row r="27" spans="3:20" ht="12.75">
      <c r="C27" s="94"/>
      <c r="D27" s="106"/>
      <c r="E27" s="150"/>
      <c r="F27" s="150"/>
      <c r="G27" s="150"/>
      <c r="H27" s="283"/>
      <c r="I27" s="283"/>
      <c r="J27" s="283"/>
      <c r="K27" s="283"/>
      <c r="L27" s="183"/>
      <c r="M27" s="176"/>
      <c r="N27" s="146"/>
      <c r="T27" s="1"/>
    </row>
    <row r="28" spans="2:20" ht="12.75">
      <c r="B28" t="s">
        <v>71</v>
      </c>
      <c r="C28" s="94"/>
      <c r="D28" s="94"/>
      <c r="E28" s="150"/>
      <c r="F28" s="150"/>
      <c r="G28" s="150"/>
      <c r="H28" s="282"/>
      <c r="I28" s="282"/>
      <c r="J28" s="282"/>
      <c r="K28" s="282"/>
      <c r="L28" s="183"/>
      <c r="M28" s="148"/>
      <c r="N28" s="146"/>
      <c r="T28" s="1"/>
    </row>
    <row r="29" spans="3:20" ht="12.75">
      <c r="C29" s="94" t="s">
        <v>255</v>
      </c>
      <c r="D29" s="94" t="s">
        <v>144</v>
      </c>
      <c r="E29" s="150"/>
      <c r="F29" s="150"/>
      <c r="G29" s="150"/>
      <c r="H29" s="282">
        <f>400*10</f>
        <v>4000</v>
      </c>
      <c r="I29" s="286" t="s">
        <v>48</v>
      </c>
      <c r="J29" s="286" t="s">
        <v>48</v>
      </c>
      <c r="K29" s="286" t="s">
        <v>48</v>
      </c>
      <c r="L29" s="183"/>
      <c r="M29" s="176"/>
      <c r="N29" s="146"/>
      <c r="T29" s="1"/>
    </row>
    <row r="30" spans="3:20" ht="12.75">
      <c r="C30" s="106"/>
      <c r="D30" s="106"/>
      <c r="E30" s="150"/>
      <c r="F30" s="150"/>
      <c r="G30" s="150"/>
      <c r="H30" s="284"/>
      <c r="I30" s="282"/>
      <c r="J30" s="282"/>
      <c r="K30" s="282"/>
      <c r="L30" s="183"/>
      <c r="M30" s="176"/>
      <c r="N30" s="146"/>
      <c r="T30" s="1"/>
    </row>
    <row r="31" spans="2:14" ht="12.75">
      <c r="B31" t="s">
        <v>72</v>
      </c>
      <c r="C31" s="94"/>
      <c r="D31" s="94"/>
      <c r="E31" s="150"/>
      <c r="F31" s="150"/>
      <c r="G31" s="150"/>
      <c r="H31" s="282"/>
      <c r="I31" s="282"/>
      <c r="J31" s="282"/>
      <c r="K31" s="282"/>
      <c r="L31" s="183"/>
      <c r="M31" s="148"/>
      <c r="N31" s="146"/>
    </row>
    <row r="32" spans="3:20" ht="12.75">
      <c r="C32" s="94" t="s">
        <v>95</v>
      </c>
      <c r="D32" s="94" t="s">
        <v>143</v>
      </c>
      <c r="E32" s="150"/>
      <c r="F32" s="150"/>
      <c r="G32" s="150"/>
      <c r="H32" s="282">
        <v>207.06</v>
      </c>
      <c r="I32" s="286" t="s">
        <v>48</v>
      </c>
      <c r="J32" s="286" t="s">
        <v>48</v>
      </c>
      <c r="K32" s="286" t="s">
        <v>48</v>
      </c>
      <c r="L32" s="183"/>
      <c r="M32" s="176"/>
      <c r="N32" s="146"/>
      <c r="T32" s="1"/>
    </row>
    <row r="33" spans="3:14" ht="12.75">
      <c r="C33" s="94" t="s">
        <v>96</v>
      </c>
      <c r="D33" s="94" t="s">
        <v>143</v>
      </c>
      <c r="E33" s="150"/>
      <c r="F33" s="150"/>
      <c r="G33" s="150"/>
      <c r="H33" s="282">
        <f>215.05+148.07</f>
        <v>363.12</v>
      </c>
      <c r="I33" s="286" t="s">
        <v>48</v>
      </c>
      <c r="J33" s="286" t="s">
        <v>48</v>
      </c>
      <c r="K33" s="286" t="s">
        <v>48</v>
      </c>
      <c r="L33" s="183"/>
      <c r="M33" s="176"/>
      <c r="N33" s="146"/>
    </row>
    <row r="34" spans="3:14" ht="12.75">
      <c r="C34" s="94" t="s">
        <v>97</v>
      </c>
      <c r="D34" s="94" t="s">
        <v>143</v>
      </c>
      <c r="E34" s="150"/>
      <c r="F34" s="150"/>
      <c r="G34" s="150"/>
      <c r="H34" s="282">
        <f>159.63+341.36</f>
        <v>500.99</v>
      </c>
      <c r="I34" s="286" t="s">
        <v>48</v>
      </c>
      <c r="J34" s="286" t="s">
        <v>48</v>
      </c>
      <c r="K34" s="286" t="s">
        <v>48</v>
      </c>
      <c r="L34" s="183"/>
      <c r="M34" s="176"/>
      <c r="N34" s="146"/>
    </row>
    <row r="35" spans="3:14" ht="12.75">
      <c r="C35" s="94" t="s">
        <v>98</v>
      </c>
      <c r="D35" s="94" t="s">
        <v>143</v>
      </c>
      <c r="E35" s="150"/>
      <c r="F35" s="150"/>
      <c r="G35" s="150"/>
      <c r="H35" s="282">
        <f>187.68</f>
        <v>187.68</v>
      </c>
      <c r="I35" s="286" t="s">
        <v>48</v>
      </c>
      <c r="J35" s="286" t="s">
        <v>48</v>
      </c>
      <c r="K35" s="286" t="s">
        <v>48</v>
      </c>
      <c r="L35" s="183"/>
      <c r="M35" s="176"/>
      <c r="N35" s="146"/>
    </row>
    <row r="36" spans="3:14" ht="12.75">
      <c r="C36" s="94" t="s">
        <v>181</v>
      </c>
      <c r="D36" s="94" t="s">
        <v>143</v>
      </c>
      <c r="E36" s="150"/>
      <c r="F36" s="150"/>
      <c r="G36" s="150"/>
      <c r="H36" s="286" t="s">
        <v>48</v>
      </c>
      <c r="I36" s="282">
        <f>466.65+258.57</f>
        <v>725.22</v>
      </c>
      <c r="J36" s="286" t="s">
        <v>48</v>
      </c>
      <c r="K36" s="286" t="s">
        <v>48</v>
      </c>
      <c r="L36" s="183"/>
      <c r="M36" s="176"/>
      <c r="N36" s="146"/>
    </row>
    <row r="37" spans="3:14" ht="12.75">
      <c r="C37" s="94"/>
      <c r="D37" s="94"/>
      <c r="E37" s="150"/>
      <c r="F37" s="150"/>
      <c r="G37" s="150"/>
      <c r="H37" s="284"/>
      <c r="I37" s="282"/>
      <c r="J37" s="282"/>
      <c r="K37" s="282"/>
      <c r="L37" s="183"/>
      <c r="M37" s="176"/>
      <c r="N37" s="146"/>
    </row>
    <row r="38" spans="1:20" ht="12.75">
      <c r="A38" t="s">
        <v>75</v>
      </c>
      <c r="C38" s="94"/>
      <c r="D38" s="94"/>
      <c r="E38" s="150"/>
      <c r="F38" s="150"/>
      <c r="G38" s="150"/>
      <c r="H38" s="282"/>
      <c r="I38" s="282"/>
      <c r="J38" s="282"/>
      <c r="K38" s="282"/>
      <c r="L38" s="183"/>
      <c r="M38" s="176"/>
      <c r="N38" s="146"/>
      <c r="T38" s="1"/>
    </row>
    <row r="39" spans="1:20" ht="12.75">
      <c r="A39" t="s">
        <v>76</v>
      </c>
      <c r="B39" t="s">
        <v>73</v>
      </c>
      <c r="C39" s="94" t="s">
        <v>90</v>
      </c>
      <c r="D39" s="94" t="s">
        <v>142</v>
      </c>
      <c r="E39" s="150"/>
      <c r="F39" s="150"/>
      <c r="G39" s="150"/>
      <c r="H39" s="282">
        <f>3541+500</f>
        <v>4041</v>
      </c>
      <c r="I39" s="286" t="s">
        <v>48</v>
      </c>
      <c r="J39" s="286" t="s">
        <v>48</v>
      </c>
      <c r="K39" s="286" t="s">
        <v>48</v>
      </c>
      <c r="L39" s="183"/>
      <c r="M39" s="176"/>
      <c r="N39" s="146"/>
      <c r="T39" s="1"/>
    </row>
    <row r="40" spans="2:14" ht="12.75">
      <c r="B40" t="s">
        <v>79</v>
      </c>
      <c r="C40" s="94" t="s">
        <v>99</v>
      </c>
      <c r="D40" s="94" t="s">
        <v>175</v>
      </c>
      <c r="E40" s="150"/>
      <c r="F40" s="150"/>
      <c r="G40" s="150"/>
      <c r="H40" s="282">
        <v>2551</v>
      </c>
      <c r="I40" s="286" t="s">
        <v>48</v>
      </c>
      <c r="J40" s="286" t="s">
        <v>48</v>
      </c>
      <c r="K40" s="286" t="s">
        <v>48</v>
      </c>
      <c r="L40" s="183"/>
      <c r="M40" s="176"/>
      <c r="N40" s="146"/>
    </row>
    <row r="41" spans="3:14" ht="12.75">
      <c r="C41" s="94" t="s">
        <v>91</v>
      </c>
      <c r="D41" s="94" t="s">
        <v>173</v>
      </c>
      <c r="E41" s="150"/>
      <c r="F41" s="150"/>
      <c r="G41" s="150"/>
      <c r="H41" s="282">
        <v>4200</v>
      </c>
      <c r="I41" s="282">
        <f>2100*3</f>
        <v>6300</v>
      </c>
      <c r="J41" s="282">
        <v>2100</v>
      </c>
      <c r="K41" s="282">
        <v>1500</v>
      </c>
      <c r="L41" s="183"/>
      <c r="M41" s="176"/>
      <c r="N41" s="146"/>
    </row>
    <row r="42" spans="3:14" ht="12.75">
      <c r="C42" s="94" t="s">
        <v>256</v>
      </c>
      <c r="D42" s="94" t="s">
        <v>145</v>
      </c>
      <c r="E42" s="150"/>
      <c r="F42" s="150"/>
      <c r="G42" s="150"/>
      <c r="H42" s="282">
        <v>4174</v>
      </c>
      <c r="I42" s="286" t="s">
        <v>48</v>
      </c>
      <c r="J42" s="286" t="s">
        <v>48</v>
      </c>
      <c r="K42" s="286" t="s">
        <v>48</v>
      </c>
      <c r="L42" s="183"/>
      <c r="M42" s="176"/>
      <c r="N42" s="146"/>
    </row>
    <row r="43" spans="3:14" s="2" customFormat="1" ht="12.75">
      <c r="C43" s="94" t="s">
        <v>255</v>
      </c>
      <c r="D43" s="94" t="s">
        <v>175</v>
      </c>
      <c r="E43" s="150"/>
      <c r="F43" s="150"/>
      <c r="G43" s="150"/>
      <c r="H43" s="288" t="s">
        <v>48</v>
      </c>
      <c r="I43" s="285">
        <f>400*10</f>
        <v>4000</v>
      </c>
      <c r="J43" s="288" t="s">
        <v>48</v>
      </c>
      <c r="K43" s="288" t="s">
        <v>48</v>
      </c>
      <c r="L43" s="176"/>
      <c r="M43" s="176"/>
      <c r="N43" s="148"/>
    </row>
    <row r="44" spans="3:14" s="2" customFormat="1" ht="12.75">
      <c r="C44" s="100"/>
      <c r="D44" s="100"/>
      <c r="E44" s="148"/>
      <c r="F44" s="148"/>
      <c r="G44" s="148"/>
      <c r="H44" s="178">
        <f>SUM(H15:H44)</f>
        <v>32724.850000000002</v>
      </c>
      <c r="I44" s="178">
        <f>SUM(I15:I44)</f>
        <v>28248.22</v>
      </c>
      <c r="J44" s="178">
        <f>SUM(J15:J43)</f>
        <v>11041</v>
      </c>
      <c r="K44" s="178">
        <f>SUM(K13:K43)</f>
        <v>25897</v>
      </c>
      <c r="L44" s="178"/>
      <c r="M44" s="178"/>
      <c r="N44" s="148"/>
    </row>
    <row r="45" spans="3:14" ht="12.75">
      <c r="C45" s="2"/>
      <c r="D45" s="2"/>
      <c r="E45" s="148"/>
      <c r="F45" s="148"/>
      <c r="G45" s="148"/>
      <c r="H45" s="146"/>
      <c r="I45" s="146"/>
      <c r="J45" s="146"/>
      <c r="K45" s="146"/>
      <c r="L45" s="176"/>
      <c r="M45" s="176"/>
      <c r="N45" s="146"/>
    </row>
    <row r="46" spans="1:16" ht="12.75">
      <c r="A46" s="2"/>
      <c r="B46" s="2"/>
      <c r="C46" s="2"/>
      <c r="D46" s="2"/>
      <c r="E46" s="148"/>
      <c r="F46" s="311" t="s">
        <v>119</v>
      </c>
      <c r="G46" s="311"/>
      <c r="H46" s="311"/>
      <c r="I46" s="311"/>
      <c r="J46" s="145"/>
      <c r="K46" s="145"/>
      <c r="L46" s="155">
        <f>I43+I41+I36+I17+I15+H42+H41+H40+H39+H35+H34+H33+H32+H29+H26+H25+H20+H17+H16+H15+J15+J17+J41+K16+K17+K21+K41</f>
        <v>97911.07</v>
      </c>
      <c r="M46" s="148"/>
      <c r="N46" s="146"/>
      <c r="P46" s="1"/>
    </row>
    <row r="47" spans="5:14" ht="12.75">
      <c r="E47" s="146"/>
      <c r="F47" s="146"/>
      <c r="G47" s="146"/>
      <c r="H47" s="146"/>
      <c r="I47" s="146"/>
      <c r="J47" s="146"/>
      <c r="K47" s="146"/>
      <c r="L47" s="148"/>
      <c r="M47" s="148"/>
      <c r="N47" s="146"/>
    </row>
    <row r="48" spans="4:14" ht="12.75">
      <c r="D48" s="26" t="s">
        <v>156</v>
      </c>
      <c r="E48" s="174" t="s">
        <v>157</v>
      </c>
      <c r="F48" s="174" t="s">
        <v>158</v>
      </c>
      <c r="G48" s="146"/>
      <c r="H48" s="175"/>
      <c r="I48" s="175"/>
      <c r="J48" s="175"/>
      <c r="K48" s="175"/>
      <c r="L48" s="148"/>
      <c r="M48" s="148"/>
      <c r="N48" s="146"/>
    </row>
    <row r="49" spans="1:14" ht="12.75">
      <c r="A49" s="26" t="s">
        <v>41</v>
      </c>
      <c r="B49" s="26"/>
      <c r="C49" s="26" t="s">
        <v>74</v>
      </c>
      <c r="D49" s="26" t="s">
        <v>159</v>
      </c>
      <c r="E49" s="174" t="s">
        <v>160</v>
      </c>
      <c r="F49" s="174" t="s">
        <v>161</v>
      </c>
      <c r="G49" s="174" t="s">
        <v>0</v>
      </c>
      <c r="H49" s="174" t="s">
        <v>243</v>
      </c>
      <c r="I49" s="174" t="s">
        <v>240</v>
      </c>
      <c r="J49" s="174" t="s">
        <v>241</v>
      </c>
      <c r="K49" s="174" t="s">
        <v>242</v>
      </c>
      <c r="L49" s="161"/>
      <c r="M49" s="161"/>
      <c r="N49" s="146"/>
    </row>
    <row r="50" spans="1:14" ht="12.75">
      <c r="A50" s="26" t="s">
        <v>118</v>
      </c>
      <c r="B50" s="5"/>
      <c r="C50" s="5"/>
      <c r="D50" s="5"/>
      <c r="E50" s="161"/>
      <c r="F50" s="180"/>
      <c r="G50" s="161"/>
      <c r="H50" s="161"/>
      <c r="I50" s="161"/>
      <c r="J50" s="161"/>
      <c r="K50" s="161"/>
      <c r="L50" s="161"/>
      <c r="M50" s="161"/>
      <c r="N50" s="146"/>
    </row>
    <row r="51" spans="1:14" ht="12.75">
      <c r="A51" t="s">
        <v>87</v>
      </c>
      <c r="E51" s="146"/>
      <c r="F51" s="146"/>
      <c r="G51" s="146"/>
      <c r="H51" s="146"/>
      <c r="I51" s="146"/>
      <c r="J51" s="146"/>
      <c r="K51" s="146"/>
      <c r="L51" s="148"/>
      <c r="M51" s="148"/>
      <c r="N51" s="146"/>
    </row>
    <row r="52" spans="2:14" ht="12.75">
      <c r="B52" t="s">
        <v>162</v>
      </c>
      <c r="E52" s="146"/>
      <c r="F52" s="146"/>
      <c r="G52" s="146"/>
      <c r="H52" s="146"/>
      <c r="I52" s="146"/>
      <c r="J52" s="146"/>
      <c r="K52" s="146"/>
      <c r="L52" s="148"/>
      <c r="M52" s="148"/>
      <c r="N52" s="146"/>
    </row>
    <row r="53" spans="3:14" ht="12.75">
      <c r="C53" s="43" t="s">
        <v>230</v>
      </c>
      <c r="D53" s="43"/>
      <c r="E53" s="181">
        <v>0</v>
      </c>
      <c r="F53" s="182">
        <v>1744</v>
      </c>
      <c r="G53" s="182">
        <v>120</v>
      </c>
      <c r="H53" s="149">
        <f>G53+F53</f>
        <v>1864</v>
      </c>
      <c r="I53" s="148">
        <v>-1864</v>
      </c>
      <c r="J53" s="148">
        <v>0</v>
      </c>
      <c r="K53" s="148">
        <v>0</v>
      </c>
      <c r="L53" s="148"/>
      <c r="M53" s="148"/>
      <c r="N53" s="146"/>
    </row>
    <row r="54" spans="3:14" ht="12.75">
      <c r="C54" s="43" t="s">
        <v>178</v>
      </c>
      <c r="D54" s="43"/>
      <c r="E54" s="182">
        <v>1799</v>
      </c>
      <c r="F54" s="176">
        <v>0</v>
      </c>
      <c r="G54" s="176">
        <v>0</v>
      </c>
      <c r="H54" s="148">
        <v>0</v>
      </c>
      <c r="I54" s="150">
        <v>1799</v>
      </c>
      <c r="J54" s="150">
        <v>0</v>
      </c>
      <c r="K54" s="148">
        <v>-1762.2</v>
      </c>
      <c r="L54" s="148"/>
      <c r="M54" s="148"/>
      <c r="N54" s="146"/>
    </row>
    <row r="55" spans="3:14" ht="12.75">
      <c r="C55" s="43" t="s">
        <v>231</v>
      </c>
      <c r="D55" s="43"/>
      <c r="E55" s="146"/>
      <c r="F55" s="183"/>
      <c r="G55" s="183"/>
      <c r="H55" s="150"/>
      <c r="I55" s="146"/>
      <c r="J55" s="146"/>
      <c r="K55" s="146"/>
      <c r="L55" s="148"/>
      <c r="M55" s="148"/>
      <c r="N55" s="146"/>
    </row>
    <row r="56" spans="3:14" ht="12.75">
      <c r="C56" s="43"/>
      <c r="D56" s="43"/>
      <c r="E56" s="176"/>
      <c r="F56" s="176"/>
      <c r="G56" s="176"/>
      <c r="H56" s="148"/>
      <c r="I56" s="148"/>
      <c r="J56" s="148"/>
      <c r="K56" s="148"/>
      <c r="L56" s="148"/>
      <c r="M56" s="148"/>
      <c r="N56" s="146"/>
    </row>
    <row r="57" spans="4:14" ht="12.75">
      <c r="D57" s="43"/>
      <c r="E57" s="176"/>
      <c r="F57" s="176"/>
      <c r="G57" s="176"/>
      <c r="H57" s="148"/>
      <c r="I57" s="148"/>
      <c r="J57" s="148"/>
      <c r="K57" s="148"/>
      <c r="L57" s="148"/>
      <c r="M57" s="148"/>
      <c r="N57" s="146"/>
    </row>
    <row r="58" spans="2:14" ht="12.75">
      <c r="B58" t="s">
        <v>68</v>
      </c>
      <c r="E58" s="146"/>
      <c r="F58" s="146"/>
      <c r="G58" s="146"/>
      <c r="H58" s="146"/>
      <c r="I58" s="146"/>
      <c r="J58" s="146"/>
      <c r="K58" s="146"/>
      <c r="L58" s="176"/>
      <c r="M58" s="176"/>
      <c r="N58" s="146"/>
    </row>
    <row r="59" spans="3:14" ht="12.75">
      <c r="C59" s="2" t="s">
        <v>100</v>
      </c>
      <c r="D59" s="2" t="s">
        <v>144</v>
      </c>
      <c r="E59" s="184">
        <v>0</v>
      </c>
      <c r="F59" s="184">
        <v>555</v>
      </c>
      <c r="G59" s="184">
        <v>120</v>
      </c>
      <c r="H59" s="149">
        <f>G59+F59+E59</f>
        <v>675</v>
      </c>
      <c r="I59" s="148">
        <v>0</v>
      </c>
      <c r="J59" s="148">
        <v>0</v>
      </c>
      <c r="K59" s="148">
        <v>0</v>
      </c>
      <c r="L59" s="176"/>
      <c r="M59" s="176"/>
      <c r="N59" s="146"/>
    </row>
    <row r="60" spans="3:14" ht="12.75">
      <c r="C60" s="94" t="s">
        <v>101</v>
      </c>
      <c r="D60" s="94" t="s">
        <v>144</v>
      </c>
      <c r="E60" s="185">
        <v>0</v>
      </c>
      <c r="F60" s="185">
        <v>555</v>
      </c>
      <c r="G60" s="185">
        <v>120</v>
      </c>
      <c r="H60" s="152">
        <f>G60+F60+E60</f>
        <v>675</v>
      </c>
      <c r="I60" s="150">
        <v>0</v>
      </c>
      <c r="J60" s="152">
        <v>100</v>
      </c>
      <c r="K60" s="152">
        <v>0</v>
      </c>
      <c r="L60" s="176"/>
      <c r="M60" s="176"/>
      <c r="N60" s="146"/>
    </row>
    <row r="61" spans="3:14" ht="12.75">
      <c r="C61" s="94" t="s">
        <v>100</v>
      </c>
      <c r="D61" s="94" t="s">
        <v>206</v>
      </c>
      <c r="E61" s="185">
        <v>0</v>
      </c>
      <c r="F61" s="185">
        <v>1314</v>
      </c>
      <c r="G61" s="185">
        <v>180</v>
      </c>
      <c r="H61" s="152">
        <v>0</v>
      </c>
      <c r="I61" s="150">
        <v>0</v>
      </c>
      <c r="J61" s="150">
        <f>+G61+F61</f>
        <v>1494</v>
      </c>
      <c r="K61" s="150">
        <v>0</v>
      </c>
      <c r="L61" s="176"/>
      <c r="M61" s="176"/>
      <c r="N61" s="146"/>
    </row>
    <row r="62" spans="3:14" ht="12.75">
      <c r="C62" s="94"/>
      <c r="D62" s="94" t="s">
        <v>207</v>
      </c>
      <c r="E62" s="183"/>
      <c r="F62" s="183"/>
      <c r="G62" s="183"/>
      <c r="H62" s="150"/>
      <c r="I62" s="150"/>
      <c r="J62" s="150"/>
      <c r="K62" s="150"/>
      <c r="L62" s="148"/>
      <c r="M62" s="148"/>
      <c r="N62" s="146"/>
    </row>
    <row r="63" spans="3:14" ht="12.75">
      <c r="C63" s="94" t="s">
        <v>102</v>
      </c>
      <c r="D63" s="94" t="s">
        <v>206</v>
      </c>
      <c r="E63" s="185">
        <v>0</v>
      </c>
      <c r="F63" s="185">
        <v>730</v>
      </c>
      <c r="G63" s="185">
        <v>130</v>
      </c>
      <c r="H63" s="150">
        <v>0</v>
      </c>
      <c r="I63" s="150">
        <v>0</v>
      </c>
      <c r="J63" s="150">
        <f>+G63+F63</f>
        <v>860</v>
      </c>
      <c r="K63" s="150">
        <v>0</v>
      </c>
      <c r="L63" s="148"/>
      <c r="M63" s="148"/>
      <c r="N63" s="146"/>
    </row>
    <row r="64" spans="3:14" ht="12.75">
      <c r="C64" s="94" t="s">
        <v>103</v>
      </c>
      <c r="D64" s="94" t="s">
        <v>206</v>
      </c>
      <c r="E64" s="185">
        <v>0</v>
      </c>
      <c r="F64" s="185">
        <v>730</v>
      </c>
      <c r="G64" s="185">
        <v>130</v>
      </c>
      <c r="H64" s="150">
        <v>0</v>
      </c>
      <c r="I64" s="150">
        <v>0</v>
      </c>
      <c r="J64" s="150">
        <f>+G64+F64</f>
        <v>860</v>
      </c>
      <c r="K64" s="150">
        <v>0</v>
      </c>
      <c r="L64" s="148"/>
      <c r="M64" s="148"/>
      <c r="N64" s="146"/>
    </row>
    <row r="65" spans="3:14" ht="12.75">
      <c r="C65" s="94" t="s">
        <v>92</v>
      </c>
      <c r="D65" s="94" t="s">
        <v>206</v>
      </c>
      <c r="E65" s="185">
        <v>1450.88</v>
      </c>
      <c r="F65" s="185">
        <v>730</v>
      </c>
      <c r="G65" s="185">
        <v>120</v>
      </c>
      <c r="H65" s="150">
        <v>0</v>
      </c>
      <c r="I65" s="150">
        <v>0</v>
      </c>
      <c r="J65" s="150">
        <f>+G65+F65</f>
        <v>850</v>
      </c>
      <c r="K65" s="150">
        <f>E65</f>
        <v>1450.88</v>
      </c>
      <c r="L65" s="148"/>
      <c r="M65" s="148"/>
      <c r="N65" s="146"/>
    </row>
    <row r="66" spans="3:14" ht="12.75">
      <c r="C66" s="94" t="s">
        <v>100</v>
      </c>
      <c r="D66" s="94" t="s">
        <v>229</v>
      </c>
      <c r="E66" s="185">
        <v>1040.84</v>
      </c>
      <c r="F66" s="185">
        <v>0</v>
      </c>
      <c r="G66" s="185">
        <v>0</v>
      </c>
      <c r="H66" s="150">
        <v>0</v>
      </c>
      <c r="I66" s="150">
        <v>0</v>
      </c>
      <c r="J66" s="150">
        <v>0</v>
      </c>
      <c r="K66" s="150">
        <f>E66</f>
        <v>1040.84</v>
      </c>
      <c r="L66" s="148"/>
      <c r="M66" s="148"/>
      <c r="N66" s="146"/>
    </row>
    <row r="67" spans="3:14" ht="12.75">
      <c r="C67" s="94"/>
      <c r="D67" s="94"/>
      <c r="E67" s="186"/>
      <c r="F67" s="185"/>
      <c r="G67" s="185"/>
      <c r="H67" s="150"/>
      <c r="I67" s="150"/>
      <c r="J67" s="150"/>
      <c r="K67" s="177"/>
      <c r="L67" s="148"/>
      <c r="M67" s="148"/>
      <c r="N67" s="146"/>
    </row>
    <row r="68" spans="2:14" ht="12.75">
      <c r="B68" t="s">
        <v>69</v>
      </c>
      <c r="C68" s="94"/>
      <c r="D68" s="94"/>
      <c r="E68" s="187"/>
      <c r="F68" s="187"/>
      <c r="G68" s="187"/>
      <c r="H68" s="152"/>
      <c r="I68" s="150"/>
      <c r="J68" s="150"/>
      <c r="K68" s="150"/>
      <c r="L68" s="148"/>
      <c r="M68" s="148"/>
      <c r="N68" s="146"/>
    </row>
    <row r="69" spans="3:14" ht="12.75">
      <c r="C69" s="2" t="s">
        <v>100</v>
      </c>
      <c r="D69" s="2" t="s">
        <v>176</v>
      </c>
      <c r="E69" s="182">
        <v>187</v>
      </c>
      <c r="F69" s="182">
        <v>2938</v>
      </c>
      <c r="G69" s="182">
        <v>130</v>
      </c>
      <c r="H69" s="149">
        <f>SUM(E69:G69)</f>
        <v>3255</v>
      </c>
      <c r="I69" s="188">
        <v>0</v>
      </c>
      <c r="J69" s="188">
        <v>0</v>
      </c>
      <c r="K69" s="188">
        <v>0</v>
      </c>
      <c r="L69" s="176"/>
      <c r="M69" s="176"/>
      <c r="N69" s="146"/>
    </row>
    <row r="70" spans="4:14" ht="12.75">
      <c r="D70" s="2"/>
      <c r="E70" s="189"/>
      <c r="F70" s="189"/>
      <c r="G70" s="189"/>
      <c r="H70" s="146"/>
      <c r="I70" s="146"/>
      <c r="J70" s="146"/>
      <c r="K70" s="146"/>
      <c r="L70" s="148"/>
      <c r="M70" s="148"/>
      <c r="N70" s="146"/>
    </row>
    <row r="71" spans="3:14" ht="12.75">
      <c r="C71" s="43" t="s">
        <v>200</v>
      </c>
      <c r="D71" s="94"/>
      <c r="E71" s="190">
        <v>1170</v>
      </c>
      <c r="F71" s="189">
        <v>0</v>
      </c>
      <c r="G71" s="182">
        <v>130</v>
      </c>
      <c r="H71" s="146">
        <f>G71+E71</f>
        <v>1300</v>
      </c>
      <c r="I71" s="146">
        <v>-1300</v>
      </c>
      <c r="J71" s="146">
        <v>0</v>
      </c>
      <c r="K71" s="146">
        <v>0</v>
      </c>
      <c r="L71" s="148"/>
      <c r="M71" s="148"/>
      <c r="N71" s="146"/>
    </row>
    <row r="72" spans="3:14" ht="12.75">
      <c r="C72" s="43" t="s">
        <v>201</v>
      </c>
      <c r="D72" s="2"/>
      <c r="E72" s="189"/>
      <c r="F72" s="189"/>
      <c r="G72" s="189"/>
      <c r="H72" s="146"/>
      <c r="I72" s="146"/>
      <c r="J72" s="146"/>
      <c r="K72" s="146"/>
      <c r="L72" s="148"/>
      <c r="M72" s="148"/>
      <c r="N72" s="146"/>
    </row>
    <row r="73" spans="3:14" ht="12.75">
      <c r="C73" s="43" t="s">
        <v>202</v>
      </c>
      <c r="D73" s="2"/>
      <c r="E73" s="189"/>
      <c r="F73" s="189"/>
      <c r="G73" s="189"/>
      <c r="H73" s="146"/>
      <c r="I73" s="146"/>
      <c r="J73" s="146"/>
      <c r="K73" s="146"/>
      <c r="L73" s="148"/>
      <c r="M73" s="148"/>
      <c r="N73" s="146"/>
    </row>
    <row r="74" spans="4:14" ht="12.75">
      <c r="D74" s="2"/>
      <c r="E74" s="189"/>
      <c r="F74" s="189"/>
      <c r="G74" s="189"/>
      <c r="H74" s="146"/>
      <c r="I74" s="146"/>
      <c r="J74" s="146"/>
      <c r="K74" s="146"/>
      <c r="L74" s="148"/>
      <c r="M74" s="148"/>
      <c r="N74" s="146"/>
    </row>
    <row r="75" spans="3:14" ht="12.75">
      <c r="C75" s="94" t="s">
        <v>100</v>
      </c>
      <c r="D75" s="94" t="s">
        <v>205</v>
      </c>
      <c r="E75" s="151">
        <v>0</v>
      </c>
      <c r="F75" s="191">
        <v>2638</v>
      </c>
      <c r="G75" s="191">
        <v>120</v>
      </c>
      <c r="H75" s="151">
        <v>0</v>
      </c>
      <c r="I75" s="151">
        <v>0</v>
      </c>
      <c r="J75" s="192">
        <v>2672</v>
      </c>
      <c r="K75" s="192">
        <v>86.4</v>
      </c>
      <c r="L75" s="148"/>
      <c r="M75" s="148"/>
      <c r="N75" s="146"/>
    </row>
    <row r="76" spans="3:14" ht="12.75">
      <c r="C76" s="2"/>
      <c r="D76" s="2"/>
      <c r="E76" s="189"/>
      <c r="F76" s="189"/>
      <c r="G76" s="189"/>
      <c r="H76" s="146"/>
      <c r="I76" s="146"/>
      <c r="J76" s="146"/>
      <c r="K76" s="146"/>
      <c r="L76" s="148"/>
      <c r="M76" s="148"/>
      <c r="N76" s="146"/>
    </row>
    <row r="77" spans="4:14" ht="12.75">
      <c r="D77" s="26" t="s">
        <v>156</v>
      </c>
      <c r="E77" s="174" t="s">
        <v>157</v>
      </c>
      <c r="F77" s="174" t="s">
        <v>158</v>
      </c>
      <c r="G77" s="146"/>
      <c r="H77" s="146"/>
      <c r="I77" s="146"/>
      <c r="J77" s="146"/>
      <c r="K77" s="146"/>
      <c r="L77" s="148"/>
      <c r="M77" s="148"/>
      <c r="N77" s="146"/>
    </row>
    <row r="78" spans="1:14" ht="15">
      <c r="A78" t="s">
        <v>68</v>
      </c>
      <c r="C78" s="26" t="s">
        <v>74</v>
      </c>
      <c r="D78" s="26" t="s">
        <v>159</v>
      </c>
      <c r="E78" s="174" t="s">
        <v>160</v>
      </c>
      <c r="F78" s="174" t="s">
        <v>161</v>
      </c>
      <c r="G78" s="174" t="s">
        <v>0</v>
      </c>
      <c r="H78" s="193" t="s">
        <v>199</v>
      </c>
      <c r="I78" s="146"/>
      <c r="J78" s="146"/>
      <c r="K78" s="146"/>
      <c r="L78" s="176"/>
      <c r="M78" s="176"/>
      <c r="N78" s="146"/>
    </row>
    <row r="79" spans="3:14" ht="12.75">
      <c r="C79" s="5"/>
      <c r="D79" s="5"/>
      <c r="E79" s="175"/>
      <c r="F79" s="194"/>
      <c r="G79" s="175"/>
      <c r="H79" s="175"/>
      <c r="I79" s="146"/>
      <c r="J79" s="146"/>
      <c r="K79" s="146"/>
      <c r="L79" s="176"/>
      <c r="M79" s="176"/>
      <c r="N79" s="146"/>
    </row>
    <row r="80" spans="3:14" ht="12.75">
      <c r="C80" s="2" t="s">
        <v>93</v>
      </c>
      <c r="D80" s="2" t="s">
        <v>144</v>
      </c>
      <c r="E80" s="182">
        <v>0</v>
      </c>
      <c r="F80" s="182">
        <v>555</v>
      </c>
      <c r="G80" s="182">
        <v>130</v>
      </c>
      <c r="H80" s="149">
        <f>+G80+F80+E80</f>
        <v>685</v>
      </c>
      <c r="I80" s="148">
        <v>0</v>
      </c>
      <c r="J80" s="148">
        <v>0</v>
      </c>
      <c r="K80" s="148">
        <v>0</v>
      </c>
      <c r="L80" s="176"/>
      <c r="M80" s="176"/>
      <c r="N80" s="146"/>
    </row>
    <row r="81" spans="3:14" ht="12.75">
      <c r="C81" s="2" t="s">
        <v>103</v>
      </c>
      <c r="D81" s="2" t="s">
        <v>144</v>
      </c>
      <c r="E81" s="182">
        <v>0</v>
      </c>
      <c r="F81" s="182">
        <v>1110</v>
      </c>
      <c r="G81" s="182">
        <v>130</v>
      </c>
      <c r="H81" s="149">
        <f>+G81+F81+E81</f>
        <v>1240</v>
      </c>
      <c r="I81" s="148">
        <v>0</v>
      </c>
      <c r="J81" s="148">
        <v>0</v>
      </c>
      <c r="K81" s="148">
        <v>0</v>
      </c>
      <c r="L81" s="176"/>
      <c r="M81" s="176"/>
      <c r="N81" s="146"/>
    </row>
    <row r="82" spans="3:14" ht="12.75">
      <c r="C82" s="2" t="s">
        <v>102</v>
      </c>
      <c r="D82" s="2" t="s">
        <v>144</v>
      </c>
      <c r="E82" s="182">
        <v>0</v>
      </c>
      <c r="F82" s="182">
        <v>1480</v>
      </c>
      <c r="G82" s="182">
        <v>130</v>
      </c>
      <c r="H82" s="149">
        <f>+G82+F82+E82</f>
        <v>1610</v>
      </c>
      <c r="I82" s="148">
        <v>0</v>
      </c>
      <c r="J82" s="148">
        <v>0</v>
      </c>
      <c r="K82" s="148">
        <v>0</v>
      </c>
      <c r="L82" s="176"/>
      <c r="M82" s="176"/>
      <c r="N82" s="146"/>
    </row>
    <row r="83" spans="3:14" ht="12.75">
      <c r="C83" s="2" t="s">
        <v>104</v>
      </c>
      <c r="D83" s="2" t="s">
        <v>144</v>
      </c>
      <c r="E83" s="182">
        <v>0</v>
      </c>
      <c r="F83" s="182">
        <v>925</v>
      </c>
      <c r="G83" s="182">
        <v>130</v>
      </c>
      <c r="H83" s="149">
        <f>+G83+F83+E83</f>
        <v>1055</v>
      </c>
      <c r="I83" s="148">
        <v>0</v>
      </c>
      <c r="J83" s="148">
        <v>0</v>
      </c>
      <c r="K83" s="148">
        <v>0</v>
      </c>
      <c r="L83" s="176"/>
      <c r="M83" s="176"/>
      <c r="N83" s="146"/>
    </row>
    <row r="84" spans="3:14" ht="12.75">
      <c r="C84" s="2" t="s">
        <v>105</v>
      </c>
      <c r="D84" s="2" t="s">
        <v>144</v>
      </c>
      <c r="E84" s="182">
        <v>0</v>
      </c>
      <c r="F84" s="182">
        <v>925</v>
      </c>
      <c r="G84" s="182">
        <v>120</v>
      </c>
      <c r="H84" s="149">
        <f>+G84+F84+E84</f>
        <v>1045</v>
      </c>
      <c r="I84" s="148">
        <v>0</v>
      </c>
      <c r="J84" s="148">
        <v>0</v>
      </c>
      <c r="K84" s="148">
        <v>0</v>
      </c>
      <c r="L84" s="176"/>
      <c r="M84" s="176"/>
      <c r="N84" s="146"/>
    </row>
    <row r="85" spans="3:14" ht="12.75">
      <c r="C85" s="2" t="s">
        <v>106</v>
      </c>
      <c r="D85" s="2" t="s">
        <v>144</v>
      </c>
      <c r="E85" s="203">
        <v>0</v>
      </c>
      <c r="F85" s="203">
        <v>50</v>
      </c>
      <c r="G85" s="203" t="s">
        <v>48</v>
      </c>
      <c r="H85" s="204">
        <f>+F85</f>
        <v>50</v>
      </c>
      <c r="I85" s="148">
        <v>0</v>
      </c>
      <c r="J85" s="148">
        <v>0</v>
      </c>
      <c r="K85" s="148">
        <v>0</v>
      </c>
      <c r="L85" s="176"/>
      <c r="M85" s="176"/>
      <c r="N85" s="146"/>
    </row>
    <row r="86" spans="3:14" ht="12.75">
      <c r="C86" s="2"/>
      <c r="D86" s="2"/>
      <c r="E86" s="195"/>
      <c r="F86" s="195"/>
      <c r="G86" s="195"/>
      <c r="H86" s="195"/>
      <c r="I86" s="148"/>
      <c r="J86" s="148"/>
      <c r="K86" s="148"/>
      <c r="L86" s="148"/>
      <c r="M86" s="148"/>
      <c r="N86" s="146"/>
    </row>
    <row r="87" spans="3:14" ht="12.75">
      <c r="C87" s="2"/>
      <c r="D87" s="28"/>
      <c r="E87" s="148"/>
      <c r="F87" s="148"/>
      <c r="G87" s="148"/>
      <c r="H87" s="148"/>
      <c r="I87" s="148"/>
      <c r="J87" s="148"/>
      <c r="K87" s="148"/>
      <c r="L87" s="148"/>
      <c r="M87" s="148"/>
      <c r="N87" s="146"/>
    </row>
    <row r="88" spans="3:14" ht="12.75">
      <c r="C88" s="312" t="s">
        <v>220</v>
      </c>
      <c r="D88" s="312"/>
      <c r="E88" s="174" t="s">
        <v>157</v>
      </c>
      <c r="F88" s="174" t="s">
        <v>158</v>
      </c>
      <c r="G88" s="194"/>
      <c r="H88" s="146"/>
      <c r="I88" s="146"/>
      <c r="J88" s="146"/>
      <c r="K88" s="146"/>
      <c r="L88" s="148"/>
      <c r="M88" s="148"/>
      <c r="N88" s="146"/>
    </row>
    <row r="89" spans="1:14" ht="15">
      <c r="A89" t="s">
        <v>75</v>
      </c>
      <c r="C89" s="26" t="s">
        <v>74</v>
      </c>
      <c r="D89" s="26" t="s">
        <v>120</v>
      </c>
      <c r="E89" s="174" t="s">
        <v>160</v>
      </c>
      <c r="F89" s="174" t="s">
        <v>161</v>
      </c>
      <c r="G89" s="174" t="s">
        <v>0</v>
      </c>
      <c r="H89" s="193" t="s">
        <v>199</v>
      </c>
      <c r="I89" s="161"/>
      <c r="J89" s="161"/>
      <c r="K89" s="161"/>
      <c r="L89" s="161"/>
      <c r="M89" s="161"/>
      <c r="N89" s="146"/>
    </row>
    <row r="90" spans="1:14" ht="12.75">
      <c r="A90" t="s">
        <v>76</v>
      </c>
      <c r="B90" t="s">
        <v>83</v>
      </c>
      <c r="E90" s="146"/>
      <c r="F90" s="146"/>
      <c r="G90" s="146"/>
      <c r="H90" s="146"/>
      <c r="I90" s="146"/>
      <c r="J90" s="146"/>
      <c r="K90" s="146"/>
      <c r="L90" s="148"/>
      <c r="M90" s="148"/>
      <c r="N90" s="146"/>
    </row>
    <row r="91" spans="3:14" ht="12.75">
      <c r="C91" s="2" t="s">
        <v>114</v>
      </c>
      <c r="D91" s="2" t="s">
        <v>219</v>
      </c>
      <c r="E91" s="148">
        <f>246+37</f>
        <v>283</v>
      </c>
      <c r="F91" s="148">
        <f>700+1071.72</f>
        <v>1771.72</v>
      </c>
      <c r="G91" s="146">
        <v>0</v>
      </c>
      <c r="H91" s="148">
        <f>+F91+E91</f>
        <v>2054.7200000000003</v>
      </c>
      <c r="I91" s="148">
        <v>0</v>
      </c>
      <c r="J91" s="148">
        <v>0</v>
      </c>
      <c r="K91" s="148">
        <v>0</v>
      </c>
      <c r="L91" s="176"/>
      <c r="M91" s="176"/>
      <c r="N91" s="146"/>
    </row>
    <row r="92" spans="3:14" ht="12.75">
      <c r="C92" s="2"/>
      <c r="D92" s="2"/>
      <c r="E92" s="148"/>
      <c r="F92" s="148"/>
      <c r="G92" s="148"/>
      <c r="H92" s="146"/>
      <c r="I92" s="146"/>
      <c r="J92" s="146"/>
      <c r="K92" s="146"/>
      <c r="L92" s="176"/>
      <c r="M92" s="176"/>
      <c r="N92" s="146"/>
    </row>
    <row r="93" spans="3:14" ht="12.75">
      <c r="C93" s="2" t="s">
        <v>218</v>
      </c>
      <c r="D93" s="2" t="s">
        <v>221</v>
      </c>
      <c r="E93" s="150">
        <v>619.23</v>
      </c>
      <c r="F93" s="150">
        <v>0</v>
      </c>
      <c r="G93" s="150">
        <v>0</v>
      </c>
      <c r="H93" s="151">
        <v>0</v>
      </c>
      <c r="I93" s="151">
        <v>0</v>
      </c>
      <c r="J93" s="151">
        <v>0</v>
      </c>
      <c r="K93" s="151">
        <f>E93</f>
        <v>619.23</v>
      </c>
      <c r="L93" s="176"/>
      <c r="M93" s="176"/>
      <c r="N93" s="146"/>
    </row>
    <row r="94" spans="3:14" ht="12.75">
      <c r="C94" s="2" t="s">
        <v>222</v>
      </c>
      <c r="D94" s="2" t="s">
        <v>223</v>
      </c>
      <c r="E94" s="150">
        <v>397.72</v>
      </c>
      <c r="F94" s="150">
        <v>0</v>
      </c>
      <c r="G94" s="150">
        <v>0</v>
      </c>
      <c r="H94" s="151">
        <v>0</v>
      </c>
      <c r="I94" s="151">
        <v>0</v>
      </c>
      <c r="J94" s="151">
        <v>0</v>
      </c>
      <c r="K94" s="151">
        <f>E94</f>
        <v>397.72</v>
      </c>
      <c r="L94" s="176"/>
      <c r="M94" s="176"/>
      <c r="N94" s="146"/>
    </row>
    <row r="95" spans="3:14" ht="12.75">
      <c r="C95" s="2" t="s">
        <v>224</v>
      </c>
      <c r="D95" s="2" t="s">
        <v>225</v>
      </c>
      <c r="E95" s="150">
        <v>494.8</v>
      </c>
      <c r="F95" s="150">
        <v>0</v>
      </c>
      <c r="G95" s="150">
        <v>0</v>
      </c>
      <c r="H95" s="151">
        <v>0</v>
      </c>
      <c r="I95" s="151">
        <v>0</v>
      </c>
      <c r="J95" s="151">
        <v>0</v>
      </c>
      <c r="K95" s="151">
        <f>E95</f>
        <v>494.8</v>
      </c>
      <c r="L95" s="176"/>
      <c r="M95" s="176"/>
      <c r="N95" s="146"/>
    </row>
    <row r="96" spans="3:14" ht="12.75">
      <c r="C96" s="2"/>
      <c r="D96" s="2"/>
      <c r="E96" s="150"/>
      <c r="F96" s="150"/>
      <c r="G96" s="150"/>
      <c r="H96" s="151"/>
      <c r="I96" s="151"/>
      <c r="J96" s="151"/>
      <c r="K96" s="151"/>
      <c r="L96" s="176"/>
      <c r="M96" s="176"/>
      <c r="N96" s="146"/>
    </row>
    <row r="97" spans="3:14" ht="12.75">
      <c r="C97" s="2"/>
      <c r="D97" s="2"/>
      <c r="E97" s="148"/>
      <c r="F97" s="148"/>
      <c r="G97" s="148"/>
      <c r="H97" s="146"/>
      <c r="I97" s="146"/>
      <c r="J97" s="146"/>
      <c r="K97" s="146"/>
      <c r="L97" s="176"/>
      <c r="M97" s="176"/>
      <c r="N97" s="146"/>
    </row>
    <row r="98" spans="3:14" ht="12.75">
      <c r="C98" s="2"/>
      <c r="D98" s="2"/>
      <c r="E98" s="148"/>
      <c r="F98" s="148"/>
      <c r="G98" s="148"/>
      <c r="H98" s="146"/>
      <c r="I98" s="146"/>
      <c r="J98" s="146"/>
      <c r="K98" s="146"/>
      <c r="L98" s="176"/>
      <c r="M98" s="176"/>
      <c r="N98" s="146"/>
    </row>
    <row r="99" spans="2:14" ht="12.75">
      <c r="B99" t="s">
        <v>226</v>
      </c>
      <c r="C99" s="2" t="s">
        <v>216</v>
      </c>
      <c r="D99" s="2" t="s">
        <v>227</v>
      </c>
      <c r="E99" s="185">
        <v>2909.5</v>
      </c>
      <c r="F99" s="150">
        <v>0</v>
      </c>
      <c r="G99" s="150">
        <v>140</v>
      </c>
      <c r="H99" s="205">
        <v>0</v>
      </c>
      <c r="I99" s="205">
        <v>0</v>
      </c>
      <c r="J99" s="205">
        <v>0</v>
      </c>
      <c r="K99" s="206">
        <f>E99+G99</f>
        <v>3049.5</v>
      </c>
      <c r="L99" s="176"/>
      <c r="M99" s="176"/>
      <c r="N99" s="146"/>
    </row>
    <row r="100" spans="3:14" ht="12.75">
      <c r="C100" s="2"/>
      <c r="D100" s="2"/>
      <c r="E100" s="148"/>
      <c r="F100" s="148"/>
      <c r="G100" s="148"/>
      <c r="H100" s="196"/>
      <c r="I100" s="196"/>
      <c r="J100" s="196"/>
      <c r="K100" s="196"/>
      <c r="L100" s="176"/>
      <c r="M100" s="176"/>
      <c r="N100" s="146"/>
    </row>
    <row r="101" spans="5:14" ht="12.75">
      <c r="E101" s="146"/>
      <c r="F101" s="146"/>
      <c r="G101" s="146"/>
      <c r="H101" s="146">
        <f>SUM(H52:H100)</f>
        <v>15508.720000000001</v>
      </c>
      <c r="I101" s="146">
        <f>+I54+I53+I71</f>
        <v>-1365</v>
      </c>
      <c r="J101" s="146">
        <f>SUM(J53:J100)</f>
        <v>6836</v>
      </c>
      <c r="K101" s="146">
        <f>SUM(K51:K100)</f>
        <v>5377.17</v>
      </c>
      <c r="L101" s="148"/>
      <c r="M101" s="148"/>
      <c r="N101" s="146"/>
    </row>
    <row r="102" spans="5:14" ht="12.75">
      <c r="E102" s="146"/>
      <c r="F102" s="146"/>
      <c r="G102" s="146"/>
      <c r="H102" s="146"/>
      <c r="I102" s="146"/>
      <c r="J102" s="146"/>
      <c r="K102" s="146"/>
      <c r="L102" s="148"/>
      <c r="M102" s="148"/>
      <c r="N102" s="146"/>
    </row>
    <row r="103" spans="5:14" ht="12.75">
      <c r="E103" s="146"/>
      <c r="F103" s="311" t="s">
        <v>121</v>
      </c>
      <c r="G103" s="311"/>
      <c r="H103" s="311"/>
      <c r="I103" s="311"/>
      <c r="J103" s="145"/>
      <c r="K103" s="145"/>
      <c r="L103" s="173">
        <f>H101+I101+J101+K101</f>
        <v>26356.89</v>
      </c>
      <c r="M103" s="148"/>
      <c r="N103" s="146"/>
    </row>
    <row r="104" spans="5:14" s="2" customFormat="1" ht="12.75">
      <c r="E104" s="148"/>
      <c r="F104" s="194"/>
      <c r="G104" s="148"/>
      <c r="H104" s="148"/>
      <c r="I104" s="166"/>
      <c r="J104" s="166"/>
      <c r="K104" s="166"/>
      <c r="L104" s="148"/>
      <c r="M104" s="148"/>
      <c r="N104" s="148"/>
    </row>
    <row r="105" spans="1:14" ht="12.75">
      <c r="A105" s="3"/>
      <c r="E105" s="161"/>
      <c r="F105" s="146"/>
      <c r="G105" s="146"/>
      <c r="H105" s="146"/>
      <c r="I105" s="146"/>
      <c r="J105" s="146"/>
      <c r="K105" s="146"/>
      <c r="L105" s="148"/>
      <c r="M105" s="148"/>
      <c r="N105" s="146"/>
    </row>
    <row r="106" spans="1:24" ht="12.75">
      <c r="A106" s="4"/>
      <c r="C106" s="26" t="s">
        <v>163</v>
      </c>
      <c r="E106" s="161"/>
      <c r="F106" s="146"/>
      <c r="G106" s="146"/>
      <c r="H106" s="146"/>
      <c r="I106" s="146"/>
      <c r="J106" s="146"/>
      <c r="K106" s="146"/>
      <c r="L106" s="148"/>
      <c r="M106" s="148"/>
      <c r="N106" s="148"/>
      <c r="O106" s="2"/>
      <c r="P106" s="2"/>
      <c r="Q106" s="2"/>
      <c r="R106" s="2"/>
      <c r="S106" s="2"/>
      <c r="T106" s="2"/>
      <c r="U106" s="72"/>
      <c r="V106" s="2"/>
      <c r="W106" s="2"/>
      <c r="X106" s="2"/>
    </row>
    <row r="107" spans="1:24" ht="12.75">
      <c r="A107" s="68" t="s">
        <v>78</v>
      </c>
      <c r="B107" s="27"/>
      <c r="C107" s="26" t="s">
        <v>164</v>
      </c>
      <c r="D107" s="27"/>
      <c r="E107" s="179" t="s">
        <v>155</v>
      </c>
      <c r="F107" s="197"/>
      <c r="G107" s="197"/>
      <c r="H107" s="174" t="s">
        <v>243</v>
      </c>
      <c r="I107" s="174" t="s">
        <v>240</v>
      </c>
      <c r="J107" s="174" t="s">
        <v>241</v>
      </c>
      <c r="K107" s="174" t="s">
        <v>242</v>
      </c>
      <c r="L107" s="161"/>
      <c r="M107" s="161"/>
      <c r="N107" s="148"/>
      <c r="O107" s="2"/>
      <c r="P107" s="2"/>
      <c r="Q107" s="2"/>
      <c r="R107" s="2"/>
      <c r="S107" s="2"/>
      <c r="T107" s="2"/>
      <c r="U107" s="72"/>
      <c r="V107" s="2"/>
      <c r="W107" s="2"/>
      <c r="X107" s="2"/>
    </row>
    <row r="108" spans="1:14" s="2" customFormat="1" ht="12.75">
      <c r="A108" s="68" t="s">
        <v>77</v>
      </c>
      <c r="E108" s="148"/>
      <c r="F108" s="148"/>
      <c r="G108" s="148"/>
      <c r="H108" s="148"/>
      <c r="I108" s="148"/>
      <c r="J108" s="148"/>
      <c r="K108" s="148"/>
      <c r="L108" s="198"/>
      <c r="M108" s="198"/>
      <c r="N108" s="148"/>
    </row>
    <row r="109" spans="1:14" s="2" customFormat="1" ht="12.75">
      <c r="A109" s="69"/>
      <c r="C109" s="2" t="s">
        <v>107</v>
      </c>
      <c r="E109" s="148" t="s">
        <v>128</v>
      </c>
      <c r="F109" s="148"/>
      <c r="G109" s="148"/>
      <c r="H109" s="199">
        <v>336.13</v>
      </c>
      <c r="I109" s="199">
        <v>0</v>
      </c>
      <c r="J109" s="199">
        <v>133</v>
      </c>
      <c r="K109" s="199">
        <v>0</v>
      </c>
      <c r="L109" s="198"/>
      <c r="M109" s="198"/>
      <c r="N109" s="148"/>
    </row>
    <row r="110" spans="1:14" s="2" customFormat="1" ht="12.75">
      <c r="A110" s="69"/>
      <c r="E110" s="148"/>
      <c r="F110" s="148"/>
      <c r="G110" s="148"/>
      <c r="H110" s="200">
        <f>H109</f>
        <v>336.13</v>
      </c>
      <c r="I110" s="200">
        <v>0</v>
      </c>
      <c r="J110" s="201">
        <f>+J109</f>
        <v>133</v>
      </c>
      <c r="K110" s="201">
        <f>K109</f>
        <v>0</v>
      </c>
      <c r="L110" s="198"/>
      <c r="M110" s="198"/>
      <c r="N110" s="148"/>
    </row>
    <row r="111" spans="1:14" s="2" customFormat="1" ht="12.75">
      <c r="A111" s="69"/>
      <c r="E111" s="148"/>
      <c r="F111" s="148"/>
      <c r="G111" s="148"/>
      <c r="H111" s="200"/>
      <c r="I111" s="161"/>
      <c r="J111" s="161"/>
      <c r="K111" s="161"/>
      <c r="L111" s="198"/>
      <c r="M111" s="198"/>
      <c r="N111" s="148"/>
    </row>
    <row r="112" spans="1:24" ht="12.75">
      <c r="A112" s="4"/>
      <c r="E112" s="146"/>
      <c r="F112" s="311" t="s">
        <v>124</v>
      </c>
      <c r="G112" s="311"/>
      <c r="H112" s="311"/>
      <c r="I112" s="311"/>
      <c r="J112" s="145"/>
      <c r="K112" s="145"/>
      <c r="L112" s="164">
        <f>H110+I110+J110+K110</f>
        <v>469.13</v>
      </c>
      <c r="M112" s="148"/>
      <c r="N112" s="148"/>
      <c r="O112" s="2"/>
      <c r="P112" s="2"/>
      <c r="Q112" s="2"/>
      <c r="R112" s="2"/>
      <c r="S112" s="2"/>
      <c r="T112" s="2"/>
      <c r="U112" s="2"/>
      <c r="V112" s="2"/>
      <c r="W112" s="2"/>
      <c r="X112" s="2"/>
    </row>
    <row r="113" spans="1:24" ht="12.75">
      <c r="A113" s="4"/>
      <c r="E113" s="146"/>
      <c r="F113" s="311" t="s">
        <v>125</v>
      </c>
      <c r="G113" s="311"/>
      <c r="H113" s="311"/>
      <c r="I113" s="311"/>
      <c r="J113" s="145"/>
      <c r="K113" s="145"/>
      <c r="L113" s="148"/>
      <c r="M113" s="148"/>
      <c r="N113" s="148"/>
      <c r="O113" s="2"/>
      <c r="P113" s="2"/>
      <c r="Q113" s="2"/>
      <c r="R113" s="2"/>
      <c r="S113" s="2"/>
      <c r="T113" s="2"/>
      <c r="U113" s="2"/>
      <c r="V113" s="2"/>
      <c r="W113" s="2"/>
      <c r="X113" s="2"/>
    </row>
    <row r="114" spans="5:24" ht="12.75">
      <c r="E114" s="146"/>
      <c r="F114" s="146"/>
      <c r="G114" s="146"/>
      <c r="H114" s="146"/>
      <c r="I114" s="146"/>
      <c r="J114" s="146"/>
      <c r="K114" s="146"/>
      <c r="L114" s="148"/>
      <c r="M114" s="148"/>
      <c r="N114" s="148"/>
      <c r="O114" s="2"/>
      <c r="P114" s="2"/>
      <c r="Q114" s="2"/>
      <c r="R114" s="2"/>
      <c r="S114" s="2"/>
      <c r="T114" s="2"/>
      <c r="U114" s="28"/>
      <c r="V114" s="73"/>
      <c r="W114" s="2"/>
      <c r="X114" s="2"/>
    </row>
    <row r="115" spans="5:24" ht="12.75">
      <c r="E115" s="146"/>
      <c r="F115" s="146"/>
      <c r="G115" s="146"/>
      <c r="H115" s="146"/>
      <c r="I115" s="146"/>
      <c r="J115" s="146"/>
      <c r="K115" s="146"/>
      <c r="L115" s="148"/>
      <c r="M115" s="148"/>
      <c r="N115" s="148"/>
      <c r="O115" s="2"/>
      <c r="P115" s="2"/>
      <c r="Q115" s="2"/>
      <c r="R115" s="2"/>
      <c r="S115" s="2"/>
      <c r="T115" s="2"/>
      <c r="U115" s="28"/>
      <c r="V115" s="73"/>
      <c r="W115" s="2"/>
      <c r="X115" s="2"/>
    </row>
    <row r="116" spans="3:14" ht="12.75">
      <c r="C116" s="26" t="s">
        <v>163</v>
      </c>
      <c r="D116" s="5"/>
      <c r="E116" s="161"/>
      <c r="F116" s="146"/>
      <c r="G116" s="146"/>
      <c r="H116" s="175"/>
      <c r="I116" s="175"/>
      <c r="J116" s="175"/>
      <c r="K116" s="175"/>
      <c r="L116" s="148"/>
      <c r="M116" s="148"/>
      <c r="N116" s="146"/>
    </row>
    <row r="117" spans="1:14" ht="12.75">
      <c r="A117" s="68" t="s">
        <v>108</v>
      </c>
      <c r="B117" s="27"/>
      <c r="C117" s="26" t="s">
        <v>164</v>
      </c>
      <c r="D117" s="26" t="s">
        <v>134</v>
      </c>
      <c r="E117" s="179" t="s">
        <v>155</v>
      </c>
      <c r="F117" s="197"/>
      <c r="G117" s="197"/>
      <c r="H117" s="174" t="s">
        <v>243</v>
      </c>
      <c r="I117" s="174" t="s">
        <v>240</v>
      </c>
      <c r="J117" s="174" t="s">
        <v>241</v>
      </c>
      <c r="K117" s="174" t="s">
        <v>242</v>
      </c>
      <c r="L117" s="161"/>
      <c r="M117" s="161"/>
      <c r="N117" s="146"/>
    </row>
    <row r="118" spans="1:14" ht="12.75">
      <c r="A118" s="71" t="s">
        <v>109</v>
      </c>
      <c r="E118" s="146"/>
      <c r="F118" s="146"/>
      <c r="G118" s="146"/>
      <c r="H118" s="146"/>
      <c r="I118" s="146"/>
      <c r="J118" s="146"/>
      <c r="K118" s="146"/>
      <c r="L118" s="148"/>
      <c r="M118" s="148"/>
      <c r="N118" s="146"/>
    </row>
    <row r="119" spans="5:14" ht="12.75">
      <c r="E119" s="146"/>
      <c r="F119" s="146"/>
      <c r="G119" s="146"/>
      <c r="H119" s="146"/>
      <c r="I119" s="146"/>
      <c r="J119" s="146"/>
      <c r="K119" s="146"/>
      <c r="L119" s="148"/>
      <c r="M119" s="148"/>
      <c r="N119" s="146"/>
    </row>
    <row r="120" spans="2:14" ht="12.75">
      <c r="B120" t="s">
        <v>116</v>
      </c>
      <c r="C120" t="s">
        <v>112</v>
      </c>
      <c r="D120" t="s">
        <v>172</v>
      </c>
      <c r="E120" s="148" t="s">
        <v>138</v>
      </c>
      <c r="F120" s="146"/>
      <c r="G120" s="146"/>
      <c r="H120" s="146">
        <v>8400.03</v>
      </c>
      <c r="I120" s="146">
        <v>0</v>
      </c>
      <c r="J120" s="146">
        <v>0</v>
      </c>
      <c r="K120" s="148">
        <v>0</v>
      </c>
      <c r="L120" s="176"/>
      <c r="M120" s="176"/>
      <c r="N120" s="146"/>
    </row>
    <row r="121" spans="5:14" ht="12.75">
      <c r="E121" s="148"/>
      <c r="F121" s="146"/>
      <c r="G121" s="146"/>
      <c r="H121" s="146"/>
      <c r="I121" s="146"/>
      <c r="J121" s="146"/>
      <c r="K121" s="146"/>
      <c r="L121" s="176"/>
      <c r="M121" s="176"/>
      <c r="N121" s="146"/>
    </row>
    <row r="122" spans="2:14" ht="12.75">
      <c r="B122" s="67" t="s">
        <v>80</v>
      </c>
      <c r="C122" t="s">
        <v>111</v>
      </c>
      <c r="D122" t="s">
        <v>115</v>
      </c>
      <c r="E122" s="146" t="s">
        <v>137</v>
      </c>
      <c r="F122" s="146"/>
      <c r="G122" s="146"/>
      <c r="H122" s="151">
        <f>186.39</f>
        <v>186.39</v>
      </c>
      <c r="I122" s="151">
        <v>211.9</v>
      </c>
      <c r="J122" s="151">
        <v>0</v>
      </c>
      <c r="K122" s="151">
        <v>0</v>
      </c>
      <c r="L122" s="176"/>
      <c r="M122" s="176"/>
      <c r="N122" s="146"/>
    </row>
    <row r="123" spans="2:14" ht="12.75">
      <c r="B123" s="107"/>
      <c r="C123" s="106" t="s">
        <v>111</v>
      </c>
      <c r="D123" s="106" t="s">
        <v>182</v>
      </c>
      <c r="E123" s="151" t="s">
        <v>183</v>
      </c>
      <c r="F123" s="151"/>
      <c r="G123" s="151"/>
      <c r="H123" s="151">
        <v>0</v>
      </c>
      <c r="I123" s="151">
        <v>42.38</v>
      </c>
      <c r="J123" s="151">
        <v>0</v>
      </c>
      <c r="K123" s="151">
        <v>0</v>
      </c>
      <c r="L123" s="176"/>
      <c r="M123" s="176"/>
      <c r="N123" s="146"/>
    </row>
    <row r="124" spans="2:14" ht="12.75">
      <c r="B124" s="107"/>
      <c r="C124" s="106"/>
      <c r="D124" s="106"/>
      <c r="E124" s="151"/>
      <c r="F124" s="151"/>
      <c r="G124" s="151"/>
      <c r="H124" s="151"/>
      <c r="I124" s="151"/>
      <c r="J124" s="151"/>
      <c r="K124" s="151"/>
      <c r="L124" s="176"/>
      <c r="M124" s="176"/>
      <c r="N124" s="146"/>
    </row>
    <row r="125" spans="2:14" ht="12.75">
      <c r="B125" s="106" t="s">
        <v>184</v>
      </c>
      <c r="C125" s="106" t="s">
        <v>185</v>
      </c>
      <c r="D125" s="106" t="s">
        <v>186</v>
      </c>
      <c r="E125" s="151" t="s">
        <v>187</v>
      </c>
      <c r="F125" s="151"/>
      <c r="G125" s="151"/>
      <c r="H125" s="151">
        <v>0</v>
      </c>
      <c r="I125" s="151">
        <v>765</v>
      </c>
      <c r="J125" s="151">
        <v>0</v>
      </c>
      <c r="K125" s="151">
        <v>0</v>
      </c>
      <c r="L125" s="176"/>
      <c r="M125" s="176"/>
      <c r="N125" s="146"/>
    </row>
    <row r="126" spans="2:14" ht="12" customHeight="1">
      <c r="B126" s="107"/>
      <c r="C126" s="108" t="s">
        <v>188</v>
      </c>
      <c r="D126" s="106" t="s">
        <v>189</v>
      </c>
      <c r="E126" s="151" t="s">
        <v>187</v>
      </c>
      <c r="F126" s="151"/>
      <c r="G126" s="151"/>
      <c r="H126" s="151">
        <v>0</v>
      </c>
      <c r="I126" s="151">
        <v>632</v>
      </c>
      <c r="J126" s="151">
        <v>0</v>
      </c>
      <c r="K126" s="151">
        <v>0</v>
      </c>
      <c r="L126" s="176"/>
      <c r="M126" s="176"/>
      <c r="N126" s="146"/>
    </row>
    <row r="127" spans="2:14" ht="12.75">
      <c r="B127" s="107"/>
      <c r="C127" s="106"/>
      <c r="D127" s="106"/>
      <c r="E127" s="151"/>
      <c r="F127" s="151"/>
      <c r="G127" s="151"/>
      <c r="H127" s="151"/>
      <c r="I127" s="151"/>
      <c r="J127" s="151"/>
      <c r="K127" s="151"/>
      <c r="L127" s="176"/>
      <c r="M127" s="176"/>
      <c r="N127" s="146"/>
    </row>
    <row r="128" spans="2:14" ht="12.75">
      <c r="B128" s="107" t="s">
        <v>174</v>
      </c>
      <c r="C128" s="106" t="s">
        <v>190</v>
      </c>
      <c r="D128" s="106" t="s">
        <v>195</v>
      </c>
      <c r="E128" s="151" t="s">
        <v>191</v>
      </c>
      <c r="F128" s="151"/>
      <c r="G128" s="151"/>
      <c r="H128" s="151">
        <v>0</v>
      </c>
      <c r="I128" s="151">
        <v>2380</v>
      </c>
      <c r="J128" s="151">
        <v>0</v>
      </c>
      <c r="K128" s="151">
        <v>0</v>
      </c>
      <c r="L128" s="176"/>
      <c r="M128" s="176"/>
      <c r="N128" s="146"/>
    </row>
    <row r="129" spans="2:14" ht="12.75">
      <c r="B129" s="106"/>
      <c r="C129" s="106" t="s">
        <v>192</v>
      </c>
      <c r="D129" s="106" t="s">
        <v>193</v>
      </c>
      <c r="E129" s="151"/>
      <c r="F129" s="151"/>
      <c r="G129" s="151"/>
      <c r="H129" s="151"/>
      <c r="I129" s="151"/>
      <c r="J129" s="151"/>
      <c r="K129" s="151"/>
      <c r="L129" s="148"/>
      <c r="M129" s="148"/>
      <c r="N129" s="146"/>
    </row>
    <row r="130" spans="2:14" ht="12.75">
      <c r="B130" s="106"/>
      <c r="C130" s="106" t="s">
        <v>194</v>
      </c>
      <c r="D130" s="106" t="s">
        <v>196</v>
      </c>
      <c r="E130" s="151"/>
      <c r="F130" s="151"/>
      <c r="G130" s="151"/>
      <c r="H130" s="202"/>
      <c r="I130" s="202"/>
      <c r="J130" s="202"/>
      <c r="K130" s="202"/>
      <c r="L130" s="176"/>
      <c r="M130" s="176"/>
      <c r="N130" s="146"/>
    </row>
    <row r="131" spans="2:14" ht="12.75">
      <c r="B131" s="106"/>
      <c r="C131" s="106"/>
      <c r="D131" s="106" t="s">
        <v>197</v>
      </c>
      <c r="E131" s="151"/>
      <c r="F131" s="151"/>
      <c r="G131" s="151"/>
      <c r="H131" s="151">
        <f>SUM(H120:H130)</f>
        <v>8586.42</v>
      </c>
      <c r="I131" s="151">
        <f>SUM(I120:I129)</f>
        <v>4031.2799999999997</v>
      </c>
      <c r="J131" s="151">
        <v>0</v>
      </c>
      <c r="K131" s="151">
        <f>SUM(K119:K130)</f>
        <v>0</v>
      </c>
      <c r="L131" s="176"/>
      <c r="M131" s="176"/>
      <c r="N131" s="146"/>
    </row>
    <row r="132" spans="2:14" ht="12.75">
      <c r="B132" s="106"/>
      <c r="C132" s="106"/>
      <c r="D132" s="106" t="s">
        <v>198</v>
      </c>
      <c r="E132" s="151"/>
      <c r="F132" s="151"/>
      <c r="G132" s="151"/>
      <c r="H132" s="151"/>
      <c r="I132" s="151"/>
      <c r="J132" s="151"/>
      <c r="K132" s="151"/>
      <c r="L132" s="148"/>
      <c r="M132" s="148"/>
      <c r="N132" s="146"/>
    </row>
    <row r="133" spans="4:14" ht="12.75">
      <c r="D133" s="101"/>
      <c r="E133" s="146"/>
      <c r="F133" s="146"/>
      <c r="G133" s="146"/>
      <c r="H133" s="146"/>
      <c r="I133" s="146"/>
      <c r="J133" s="146"/>
      <c r="K133" s="146"/>
      <c r="L133" s="148"/>
      <c r="M133" s="148"/>
      <c r="N133" s="146"/>
    </row>
    <row r="134" spans="4:14" ht="12.75">
      <c r="D134" s="101"/>
      <c r="E134" s="146"/>
      <c r="F134" s="311" t="s">
        <v>126</v>
      </c>
      <c r="G134" s="311"/>
      <c r="H134" s="311"/>
      <c r="I134" s="311"/>
      <c r="J134" s="145"/>
      <c r="K134" s="145"/>
      <c r="L134" s="164">
        <f>12617.4999</f>
        <v>12617.4999</v>
      </c>
      <c r="M134" s="148"/>
      <c r="N134" s="146"/>
    </row>
    <row r="135" spans="4:14" ht="12.75">
      <c r="D135" s="101"/>
      <c r="E135" s="146"/>
      <c r="F135" s="311" t="s">
        <v>127</v>
      </c>
      <c r="G135" s="311"/>
      <c r="H135" s="311"/>
      <c r="I135" s="311"/>
      <c r="J135" s="145"/>
      <c r="K135" s="145"/>
      <c r="L135" s="148"/>
      <c r="M135" s="148"/>
      <c r="N135" s="146"/>
    </row>
    <row r="136" spans="4:14" ht="12.75">
      <c r="D136" s="101"/>
      <c r="E136" s="146"/>
      <c r="F136" s="146"/>
      <c r="G136" s="146"/>
      <c r="H136" s="146"/>
      <c r="I136" s="146"/>
      <c r="J136" s="146"/>
      <c r="K136" s="146"/>
      <c r="L136" s="148"/>
      <c r="M136" s="148"/>
      <c r="N136" s="146"/>
    </row>
    <row r="137" spans="5:14" ht="12.75">
      <c r="E137" s="146"/>
      <c r="F137" s="146"/>
      <c r="G137" s="146"/>
      <c r="H137" s="172"/>
      <c r="I137" s="172"/>
      <c r="J137" s="172"/>
      <c r="K137" s="172"/>
      <c r="L137" s="148"/>
      <c r="M137" s="148"/>
      <c r="N137" s="146"/>
    </row>
    <row r="138" spans="1:14" ht="12.75">
      <c r="A138" s="313" t="s">
        <v>84</v>
      </c>
      <c r="B138" s="313"/>
      <c r="C138" s="78"/>
      <c r="D138" s="78"/>
      <c r="E138" s="171"/>
      <c r="F138" s="171"/>
      <c r="G138" s="171"/>
      <c r="H138" s="173"/>
      <c r="I138" s="173"/>
      <c r="J138" s="173"/>
      <c r="K138" s="173"/>
      <c r="L138" s="155">
        <f>SUM(L15:L137)</f>
        <v>137354.58990000002</v>
      </c>
      <c r="M138" s="148"/>
      <c r="N138" s="146"/>
    </row>
    <row r="139" spans="5:14" ht="12.75">
      <c r="E139" s="146"/>
      <c r="F139" s="146"/>
      <c r="G139" s="146"/>
      <c r="H139" s="146"/>
      <c r="I139" s="146"/>
      <c r="J139" s="146"/>
      <c r="K139" s="146"/>
      <c r="L139" s="148"/>
      <c r="M139" s="148"/>
      <c r="N139" s="146"/>
    </row>
    <row r="140" spans="5:14" ht="12.75">
      <c r="E140" s="146"/>
      <c r="F140" s="146"/>
      <c r="G140" s="146"/>
      <c r="H140" s="146"/>
      <c r="I140" s="146"/>
      <c r="J140" s="146"/>
      <c r="K140" s="146"/>
      <c r="L140" s="146"/>
      <c r="M140" s="146"/>
      <c r="N140" s="146"/>
    </row>
    <row r="141" spans="5:14" ht="12.75">
      <c r="E141" s="146"/>
      <c r="F141" s="146"/>
      <c r="G141" s="146"/>
      <c r="H141" s="146"/>
      <c r="I141" s="146"/>
      <c r="J141" s="146"/>
      <c r="K141" s="146"/>
      <c r="L141" s="146"/>
      <c r="M141" s="146"/>
      <c r="N141" s="146"/>
    </row>
    <row r="142" spans="1:14" ht="12.75">
      <c r="A142" s="3" t="s">
        <v>235</v>
      </c>
      <c r="E142" s="146"/>
      <c r="F142" s="146"/>
      <c r="G142" s="146"/>
      <c r="H142" s="146"/>
      <c r="I142" s="146"/>
      <c r="J142" s="146"/>
      <c r="K142" s="146"/>
      <c r="L142" s="146"/>
      <c r="M142" s="146"/>
      <c r="N142" s="146"/>
    </row>
    <row r="143" spans="11:14" ht="12.75">
      <c r="K143" s="146"/>
      <c r="L143" s="146"/>
      <c r="M143" s="146"/>
      <c r="N143" s="146"/>
    </row>
    <row r="144" spans="1:14" ht="12.75">
      <c r="A144" s="207" t="s">
        <v>259</v>
      </c>
      <c r="E144" s="146"/>
      <c r="F144" s="146"/>
      <c r="G144" s="146"/>
      <c r="H144" s="146"/>
      <c r="I144" s="146"/>
      <c r="J144" s="146"/>
      <c r="K144" s="146"/>
      <c r="L144" s="148"/>
      <c r="M144" s="148"/>
      <c r="N144" s="146"/>
    </row>
    <row r="145" spans="1:14" ht="12.75">
      <c r="A145" s="207" t="s">
        <v>258</v>
      </c>
      <c r="E145" s="146"/>
      <c r="F145" s="146"/>
      <c r="G145" s="146"/>
      <c r="H145" s="146"/>
      <c r="I145" s="146"/>
      <c r="J145" s="146"/>
      <c r="K145" s="146"/>
      <c r="L145" s="148"/>
      <c r="M145" s="148"/>
      <c r="N145" s="146"/>
    </row>
    <row r="146" spans="1:14" ht="12.75">
      <c r="A146" s="207" t="s">
        <v>257</v>
      </c>
      <c r="E146" s="146"/>
      <c r="F146" s="146"/>
      <c r="G146" s="146"/>
      <c r="H146" s="146"/>
      <c r="I146" s="146"/>
      <c r="J146" s="146"/>
      <c r="K146" s="146"/>
      <c r="L146" s="148"/>
      <c r="M146" s="148"/>
      <c r="N146" s="146"/>
    </row>
    <row r="147" spans="1:14" ht="12.75">
      <c r="A147" s="207"/>
      <c r="E147" s="146"/>
      <c r="F147" s="146"/>
      <c r="G147" s="146"/>
      <c r="H147" s="146"/>
      <c r="I147" s="146"/>
      <c r="J147" s="146"/>
      <c r="K147" s="146"/>
      <c r="L147" s="148"/>
      <c r="M147" s="148"/>
      <c r="N147" s="146"/>
    </row>
    <row r="148" spans="1:14" ht="12.75">
      <c r="A148" s="207"/>
      <c r="E148" s="146"/>
      <c r="F148" s="146"/>
      <c r="G148" s="146"/>
      <c r="H148" s="146"/>
      <c r="I148" s="146"/>
      <c r="J148" s="146"/>
      <c r="K148" s="146"/>
      <c r="L148" s="148"/>
      <c r="M148" s="148"/>
      <c r="N148" s="146"/>
    </row>
    <row r="149" spans="1:14" ht="12.75">
      <c r="A149" s="207" t="s">
        <v>262</v>
      </c>
      <c r="E149" s="146"/>
      <c r="F149" s="146"/>
      <c r="G149" s="146"/>
      <c r="H149" s="146"/>
      <c r="I149" s="146"/>
      <c r="J149" s="146"/>
      <c r="K149" s="146"/>
      <c r="L149" s="148"/>
      <c r="M149" s="148"/>
      <c r="N149" s="146"/>
    </row>
    <row r="150" spans="1:14" ht="12.75">
      <c r="A150" s="207" t="s">
        <v>263</v>
      </c>
      <c r="E150" s="146"/>
      <c r="F150" s="146"/>
      <c r="G150" s="146"/>
      <c r="H150" s="146"/>
      <c r="I150" s="146"/>
      <c r="J150" s="146"/>
      <c r="K150" s="146"/>
      <c r="L150" s="148"/>
      <c r="M150" s="148"/>
      <c r="N150" s="146"/>
    </row>
    <row r="151" spans="1:14" ht="12.75">
      <c r="A151" s="207" t="s">
        <v>260</v>
      </c>
      <c r="E151" s="146"/>
      <c r="F151" s="146"/>
      <c r="G151" s="146"/>
      <c r="H151" s="146"/>
      <c r="I151" s="146"/>
      <c r="J151" s="146"/>
      <c r="K151" s="146"/>
      <c r="L151" s="148"/>
      <c r="M151" s="148"/>
      <c r="N151" s="146"/>
    </row>
    <row r="152" spans="1:14" ht="12.75">
      <c r="A152" s="207" t="s">
        <v>261</v>
      </c>
      <c r="E152" s="146"/>
      <c r="F152" s="146"/>
      <c r="G152" s="146"/>
      <c r="H152" s="146"/>
      <c r="I152" s="146"/>
      <c r="J152" s="146"/>
      <c r="K152" s="146"/>
      <c r="L152" s="148"/>
      <c r="M152" s="148"/>
      <c r="N152" s="146"/>
    </row>
    <row r="153" spans="1:14" ht="12.75">
      <c r="A153" s="207"/>
      <c r="E153" s="146"/>
      <c r="F153" s="146"/>
      <c r="G153" s="146"/>
      <c r="H153" s="146"/>
      <c r="I153" s="146"/>
      <c r="J153" s="146"/>
      <c r="K153" s="146"/>
      <c r="L153" s="148"/>
      <c r="M153" s="148"/>
      <c r="N153" s="146"/>
    </row>
    <row r="154" spans="1:14" ht="12.75">
      <c r="A154" s="207"/>
      <c r="E154" s="146"/>
      <c r="F154" s="146"/>
      <c r="G154" s="146"/>
      <c r="H154" s="146"/>
      <c r="I154" s="146"/>
      <c r="J154" s="146"/>
      <c r="K154" s="146"/>
      <c r="L154" s="148"/>
      <c r="M154" s="148"/>
      <c r="N154" s="146"/>
    </row>
    <row r="155" spans="1:14" ht="12.75">
      <c r="A155" s="3" t="s">
        <v>86</v>
      </c>
      <c r="E155" s="146"/>
      <c r="F155" s="146"/>
      <c r="G155" s="146"/>
      <c r="H155" s="146"/>
      <c r="I155" s="146"/>
      <c r="J155" s="146"/>
      <c r="K155" s="146"/>
      <c r="L155" s="148"/>
      <c r="M155" s="148"/>
      <c r="N155" s="146"/>
    </row>
    <row r="156" spans="1:14" ht="12.75">
      <c r="A156" t="s">
        <v>85</v>
      </c>
      <c r="E156" s="146"/>
      <c r="F156" s="146"/>
      <c r="G156" s="146"/>
      <c r="H156" s="146"/>
      <c r="I156" s="146"/>
      <c r="J156" s="146"/>
      <c r="K156" s="146"/>
      <c r="L156" s="148"/>
      <c r="M156" s="148"/>
      <c r="N156" s="146"/>
    </row>
    <row r="157" spans="1:14" ht="12.75">
      <c r="A157" t="s">
        <v>203</v>
      </c>
      <c r="E157" s="146"/>
      <c r="F157" s="146"/>
      <c r="G157" s="146"/>
      <c r="H157" s="146"/>
      <c r="I157" s="146"/>
      <c r="J157" s="146"/>
      <c r="K157" s="146"/>
      <c r="L157" s="148"/>
      <c r="M157" s="148"/>
      <c r="N157" s="146"/>
    </row>
    <row r="158" spans="1:14" ht="12.75">
      <c r="A158" t="s">
        <v>204</v>
      </c>
      <c r="E158" s="146"/>
      <c r="F158" s="146"/>
      <c r="G158" s="146"/>
      <c r="H158" s="146"/>
      <c r="I158" s="146"/>
      <c r="J158" s="146"/>
      <c r="K158" s="146"/>
      <c r="L158" s="148"/>
      <c r="M158" s="148"/>
      <c r="N158" s="146"/>
    </row>
    <row r="159" spans="1:14" ht="12.75">
      <c r="A159" t="s">
        <v>208</v>
      </c>
      <c r="E159" s="146"/>
      <c r="F159" s="146"/>
      <c r="G159" s="146"/>
      <c r="H159" s="146"/>
      <c r="I159" s="146"/>
      <c r="J159" s="146"/>
      <c r="K159" s="146"/>
      <c r="L159" s="148"/>
      <c r="M159" s="148"/>
      <c r="N159" s="146"/>
    </row>
    <row r="160" spans="1:14" ht="12.75">
      <c r="A160" t="s">
        <v>213</v>
      </c>
      <c r="E160" s="146"/>
      <c r="F160" s="146"/>
      <c r="G160" s="146"/>
      <c r="H160" s="146"/>
      <c r="I160" s="146"/>
      <c r="J160" s="146"/>
      <c r="K160" s="146"/>
      <c r="L160" s="148"/>
      <c r="M160" s="148"/>
      <c r="N160" s="146"/>
    </row>
    <row r="161" spans="1:14" ht="12.75">
      <c r="A161" s="2" t="s">
        <v>129</v>
      </c>
      <c r="B161" s="2"/>
      <c r="E161" s="146"/>
      <c r="F161" s="146"/>
      <c r="G161" s="146"/>
      <c r="H161" s="146"/>
      <c r="I161" s="146"/>
      <c r="J161" s="146"/>
      <c r="K161" s="146"/>
      <c r="L161" s="148"/>
      <c r="M161" s="148"/>
      <c r="N161" s="146"/>
    </row>
    <row r="162" spans="1:14" ht="12.75">
      <c r="A162" t="s">
        <v>136</v>
      </c>
      <c r="E162" s="146"/>
      <c r="F162" s="146"/>
      <c r="G162" s="146"/>
      <c r="H162" s="146"/>
      <c r="I162" s="146"/>
      <c r="J162" s="146"/>
      <c r="K162" s="146"/>
      <c r="L162" s="148"/>
      <c r="M162" s="148"/>
      <c r="N162" s="146"/>
    </row>
    <row r="163" spans="5:14" ht="12.75">
      <c r="E163" s="146"/>
      <c r="F163" s="146"/>
      <c r="G163" s="146"/>
      <c r="H163" s="146"/>
      <c r="I163" s="146"/>
      <c r="J163" s="146"/>
      <c r="K163" s="146"/>
      <c r="L163" s="148"/>
      <c r="M163" s="148"/>
      <c r="N163" s="146"/>
    </row>
    <row r="164" spans="1:14" ht="12.75">
      <c r="A164" s="6" t="s">
        <v>177</v>
      </c>
      <c r="E164" s="146"/>
      <c r="F164" s="146"/>
      <c r="G164" s="146"/>
      <c r="H164" s="146"/>
      <c r="I164" s="146"/>
      <c r="J164" s="146"/>
      <c r="K164" s="146"/>
      <c r="L164" s="148"/>
      <c r="M164" s="148"/>
      <c r="N164" s="146"/>
    </row>
    <row r="165" spans="11:14" ht="12.75">
      <c r="K165" s="146"/>
      <c r="L165" s="146"/>
      <c r="M165" s="146"/>
      <c r="N165" s="146"/>
    </row>
    <row r="166" spans="11:14" ht="12.75">
      <c r="K166" s="146"/>
      <c r="L166" s="146"/>
      <c r="M166" s="146"/>
      <c r="N166" s="146"/>
    </row>
    <row r="167" spans="11:14" ht="12.75">
      <c r="K167" s="146"/>
      <c r="L167" s="146"/>
      <c r="M167" s="146"/>
      <c r="N167" s="146"/>
    </row>
    <row r="168" spans="11:14" ht="12.75">
      <c r="K168" s="146"/>
      <c r="L168" s="146"/>
      <c r="M168" s="146"/>
      <c r="N168" s="146"/>
    </row>
    <row r="169" spans="11:14" ht="12.75">
      <c r="K169" s="146"/>
      <c r="L169" s="146"/>
      <c r="M169" s="146"/>
      <c r="N169" s="146"/>
    </row>
    <row r="170" spans="11:14" ht="12.75">
      <c r="K170" s="146"/>
      <c r="L170" s="146"/>
      <c r="M170" s="146"/>
      <c r="N170" s="146"/>
    </row>
    <row r="171" spans="11:14" ht="12.75">
      <c r="K171" s="146"/>
      <c r="L171" s="146"/>
      <c r="M171" s="146"/>
      <c r="N171" s="146"/>
    </row>
    <row r="172" spans="11:14" ht="12.75">
      <c r="K172" s="146"/>
      <c r="L172" s="146"/>
      <c r="M172" s="146"/>
      <c r="N172" s="146"/>
    </row>
    <row r="173" spans="11:14" ht="12.75">
      <c r="K173" s="146"/>
      <c r="L173" s="146"/>
      <c r="M173" s="146"/>
      <c r="N173" s="146"/>
    </row>
    <row r="174" spans="11:14" ht="12.75">
      <c r="K174" s="146"/>
      <c r="L174" s="146"/>
      <c r="M174" s="146"/>
      <c r="N174" s="146"/>
    </row>
    <row r="175" ht="12.75"/>
    <row r="176" ht="12.75"/>
    <row r="184" spans="5:14" ht="12.75">
      <c r="E184" s="146"/>
      <c r="F184" s="146"/>
      <c r="G184" s="146"/>
      <c r="H184" s="146"/>
      <c r="I184" s="146"/>
      <c r="J184" s="146"/>
      <c r="K184" s="146"/>
      <c r="L184" s="148"/>
      <c r="M184" s="148"/>
      <c r="N184" s="146"/>
    </row>
    <row r="185" spans="5:14" ht="12.75">
      <c r="E185" s="146"/>
      <c r="F185" s="146"/>
      <c r="G185" s="146"/>
      <c r="H185" s="146"/>
      <c r="I185" s="146"/>
      <c r="J185" s="146"/>
      <c r="K185" s="146"/>
      <c r="L185" s="148"/>
      <c r="M185" s="148"/>
      <c r="N185" s="146"/>
    </row>
    <row r="196" spans="5:14" ht="12.75">
      <c r="E196" s="146"/>
      <c r="F196" s="146"/>
      <c r="G196" s="146"/>
      <c r="H196" s="146"/>
      <c r="I196" s="146"/>
      <c r="J196" s="146"/>
      <c r="K196" s="146"/>
      <c r="L196" s="148"/>
      <c r="M196" s="148"/>
      <c r="N196" s="146"/>
    </row>
    <row r="197" spans="5:14" ht="12.75">
      <c r="E197" s="146"/>
      <c r="F197" s="146"/>
      <c r="G197" s="146"/>
      <c r="H197" s="146"/>
      <c r="I197" s="146"/>
      <c r="J197" s="146"/>
      <c r="K197" s="146"/>
      <c r="L197" s="148"/>
      <c r="M197" s="148"/>
      <c r="N197" s="146"/>
    </row>
    <row r="198" spans="5:14" ht="12.75">
      <c r="E198" s="146"/>
      <c r="F198" s="146"/>
      <c r="G198" s="146"/>
      <c r="H198" s="146"/>
      <c r="I198" s="146"/>
      <c r="J198" s="146"/>
      <c r="K198" s="146"/>
      <c r="L198" s="148"/>
      <c r="M198" s="148"/>
      <c r="N198" s="146"/>
    </row>
    <row r="199" spans="5:14" ht="12.75">
      <c r="E199" s="146"/>
      <c r="F199" s="146"/>
      <c r="G199" s="146"/>
      <c r="H199" s="146"/>
      <c r="I199" s="146"/>
      <c r="J199" s="146"/>
      <c r="K199" s="146"/>
      <c r="L199" s="148"/>
      <c r="M199" s="148"/>
      <c r="N199" s="146"/>
    </row>
    <row r="200" spans="5:14" ht="12.75">
      <c r="E200" s="146"/>
      <c r="F200" s="146"/>
      <c r="G200" s="146"/>
      <c r="H200" s="146"/>
      <c r="I200" s="146"/>
      <c r="J200" s="146"/>
      <c r="K200" s="146"/>
      <c r="L200" s="148"/>
      <c r="M200" s="148"/>
      <c r="N200" s="146"/>
    </row>
    <row r="201" spans="5:14" ht="12.75">
      <c r="E201" s="146"/>
      <c r="F201" s="146"/>
      <c r="G201" s="146"/>
      <c r="H201" s="146"/>
      <c r="I201" s="146"/>
      <c r="J201" s="146"/>
      <c r="K201" s="146"/>
      <c r="L201" s="148"/>
      <c r="M201" s="148"/>
      <c r="N201" s="146"/>
    </row>
    <row r="202" spans="5:14" ht="12.75">
      <c r="E202" s="146"/>
      <c r="F202" s="146"/>
      <c r="G202" s="146"/>
      <c r="H202" s="146"/>
      <c r="I202" s="146"/>
      <c r="J202" s="146"/>
      <c r="K202" s="146"/>
      <c r="L202" s="148"/>
      <c r="M202" s="148"/>
      <c r="N202" s="146"/>
    </row>
    <row r="203" spans="5:14" ht="12.75">
      <c r="E203" s="146"/>
      <c r="F203" s="146"/>
      <c r="G203" s="146"/>
      <c r="H203" s="146"/>
      <c r="I203" s="146"/>
      <c r="J203" s="146"/>
      <c r="K203" s="146"/>
      <c r="L203" s="148"/>
      <c r="M203" s="148"/>
      <c r="N203" s="146"/>
    </row>
    <row r="204" spans="5:14" ht="12.75">
      <c r="E204" s="146"/>
      <c r="F204" s="146"/>
      <c r="G204" s="146"/>
      <c r="H204" s="146"/>
      <c r="I204" s="146"/>
      <c r="J204" s="146"/>
      <c r="K204" s="146"/>
      <c r="L204" s="148"/>
      <c r="M204" s="148"/>
      <c r="N204" s="146"/>
    </row>
    <row r="205" spans="5:14" ht="12.75">
      <c r="E205" s="146"/>
      <c r="F205" s="146"/>
      <c r="G205" s="146"/>
      <c r="H205" s="146"/>
      <c r="I205" s="146"/>
      <c r="J205" s="146"/>
      <c r="K205" s="146"/>
      <c r="L205" s="148"/>
      <c r="M205" s="148"/>
      <c r="N205" s="146"/>
    </row>
    <row r="206" spans="5:14" ht="12.75">
      <c r="E206" s="146"/>
      <c r="F206" s="146"/>
      <c r="G206" s="146"/>
      <c r="H206" s="146"/>
      <c r="I206" s="146"/>
      <c r="J206" s="146"/>
      <c r="K206" s="146"/>
      <c r="L206" s="148"/>
      <c r="M206" s="148"/>
      <c r="N206" s="146"/>
    </row>
    <row r="207" spans="5:14" ht="12.75">
      <c r="E207" s="146"/>
      <c r="F207" s="146"/>
      <c r="G207" s="146"/>
      <c r="H207" s="146"/>
      <c r="I207" s="146"/>
      <c r="J207" s="146"/>
      <c r="K207" s="146"/>
      <c r="L207" s="148"/>
      <c r="M207" s="148"/>
      <c r="N207" s="146"/>
    </row>
    <row r="208" spans="5:14" ht="12.75">
      <c r="E208" s="146"/>
      <c r="F208" s="146"/>
      <c r="G208" s="146"/>
      <c r="H208" s="146"/>
      <c r="I208" s="146"/>
      <c r="J208" s="146"/>
      <c r="K208" s="146"/>
      <c r="L208" s="148"/>
      <c r="M208" s="148"/>
      <c r="N208" s="146"/>
    </row>
    <row r="209" spans="5:14" ht="12.75">
      <c r="E209" s="146"/>
      <c r="F209" s="146"/>
      <c r="G209" s="146"/>
      <c r="H209" s="146"/>
      <c r="I209" s="146"/>
      <c r="J209" s="146"/>
      <c r="K209" s="146"/>
      <c r="L209" s="148"/>
      <c r="M209" s="148"/>
      <c r="N209" s="146"/>
    </row>
    <row r="210" spans="5:14" ht="12.75">
      <c r="E210" s="146"/>
      <c r="F210" s="146"/>
      <c r="G210" s="146"/>
      <c r="H210" s="146"/>
      <c r="I210" s="146"/>
      <c r="J210" s="146"/>
      <c r="K210" s="146"/>
      <c r="L210" s="148"/>
      <c r="M210" s="148"/>
      <c r="N210" s="146"/>
    </row>
    <row r="211" spans="5:14" ht="12.75">
      <c r="E211" s="146"/>
      <c r="F211" s="146"/>
      <c r="G211" s="146"/>
      <c r="H211" s="146"/>
      <c r="I211" s="146"/>
      <c r="J211" s="146"/>
      <c r="K211" s="146"/>
      <c r="L211" s="148"/>
      <c r="M211" s="148"/>
      <c r="N211" s="146"/>
    </row>
    <row r="212" spans="5:14" ht="12.75">
      <c r="E212" s="146"/>
      <c r="F212" s="146"/>
      <c r="G212" s="146"/>
      <c r="H212" s="146"/>
      <c r="I212" s="146"/>
      <c r="J212" s="146"/>
      <c r="K212" s="146"/>
      <c r="L212" s="148"/>
      <c r="M212" s="148"/>
      <c r="N212" s="146"/>
    </row>
    <row r="213" spans="5:14" ht="12.75">
      <c r="E213" s="146"/>
      <c r="F213" s="146"/>
      <c r="G213" s="146"/>
      <c r="H213" s="146"/>
      <c r="I213" s="146"/>
      <c r="J213" s="146"/>
      <c r="K213" s="146"/>
      <c r="L213" s="148"/>
      <c r="M213" s="148"/>
      <c r="N213" s="146"/>
    </row>
    <row r="214" spans="5:14" ht="12.75">
      <c r="E214" s="146"/>
      <c r="F214" s="146"/>
      <c r="G214" s="146"/>
      <c r="H214" s="146"/>
      <c r="I214" s="146"/>
      <c r="J214" s="146"/>
      <c r="K214" s="146"/>
      <c r="L214" s="148"/>
      <c r="M214" s="148"/>
      <c r="N214" s="146"/>
    </row>
    <row r="215" spans="5:14" ht="12.75">
      <c r="E215" s="146"/>
      <c r="F215" s="146"/>
      <c r="G215" s="146"/>
      <c r="H215" s="146"/>
      <c r="I215" s="146"/>
      <c r="J215" s="146"/>
      <c r="K215" s="146"/>
      <c r="L215" s="148"/>
      <c r="M215" s="148"/>
      <c r="N215" s="146"/>
    </row>
    <row r="216" spans="5:14" ht="12.75">
      <c r="E216" s="146"/>
      <c r="F216" s="146"/>
      <c r="G216" s="146"/>
      <c r="H216" s="146"/>
      <c r="I216" s="146"/>
      <c r="J216" s="146"/>
      <c r="K216" s="146"/>
      <c r="L216" s="148"/>
      <c r="M216" s="148"/>
      <c r="N216" s="146"/>
    </row>
    <row r="217" spans="5:14" ht="12.75">
      <c r="E217" s="146"/>
      <c r="F217" s="146"/>
      <c r="G217" s="146"/>
      <c r="H217" s="146"/>
      <c r="I217" s="146"/>
      <c r="J217" s="146"/>
      <c r="K217" s="146"/>
      <c r="L217" s="148"/>
      <c r="M217" s="148"/>
      <c r="N217" s="146"/>
    </row>
    <row r="218" spans="5:14" ht="12.75">
      <c r="E218" s="146"/>
      <c r="F218" s="146"/>
      <c r="G218" s="146"/>
      <c r="H218" s="146"/>
      <c r="I218" s="146"/>
      <c r="J218" s="146"/>
      <c r="K218" s="146"/>
      <c r="L218" s="148"/>
      <c r="M218" s="148"/>
      <c r="N218" s="146"/>
    </row>
    <row r="219" spans="5:14" ht="12.75">
      <c r="E219" s="146"/>
      <c r="F219" s="146"/>
      <c r="G219" s="146"/>
      <c r="H219" s="146"/>
      <c r="I219" s="146"/>
      <c r="J219" s="146"/>
      <c r="K219" s="146"/>
      <c r="L219" s="148"/>
      <c r="M219" s="148"/>
      <c r="N219" s="146"/>
    </row>
  </sheetData>
  <mergeCells count="14">
    <mergeCell ref="A2:I2"/>
    <mergeCell ref="A3:I3"/>
    <mergeCell ref="A4:I4"/>
    <mergeCell ref="A138:B138"/>
    <mergeCell ref="E7:M7"/>
    <mergeCell ref="A6:I6"/>
    <mergeCell ref="A5:I5"/>
    <mergeCell ref="F46:I46"/>
    <mergeCell ref="F103:I103"/>
    <mergeCell ref="F112:I112"/>
    <mergeCell ref="F113:I113"/>
    <mergeCell ref="F134:I134"/>
    <mergeCell ref="F135:I135"/>
    <mergeCell ref="C88:D88"/>
  </mergeCells>
  <printOptions/>
  <pageMargins left="0.2" right="0.2" top="0.22" bottom="0.2" header="0.17" footer="0.17"/>
  <pageSetup horizontalDpi="300" verticalDpi="300" orientation="landscape" paperSize="5" scale="80" r:id="rId2"/>
  <drawing r:id="rId1"/>
</worksheet>
</file>

<file path=xl/worksheets/sheet7.xml><?xml version="1.0" encoding="utf-8"?>
<worksheet xmlns="http://schemas.openxmlformats.org/spreadsheetml/2006/main" xmlns:r="http://schemas.openxmlformats.org/officeDocument/2006/relationships">
  <dimension ref="A2:O60"/>
  <sheetViews>
    <sheetView zoomScale="60" zoomScaleNormal="60" workbookViewId="0" topLeftCell="A1">
      <selection activeCell="A3" sqref="A3:I3"/>
    </sheetView>
  </sheetViews>
  <sheetFormatPr defaultColWidth="9.140625" defaultRowHeight="12.75"/>
  <cols>
    <col min="1" max="1" width="25.8515625" style="0" customWidth="1"/>
    <col min="2" max="2" width="19.57421875" style="0" customWidth="1"/>
    <col min="3" max="3" width="17.7109375" style="0" customWidth="1"/>
    <col min="4" max="4" width="39.8515625" style="0" customWidth="1"/>
    <col min="5" max="5" width="26.7109375" style="0" customWidth="1"/>
    <col min="6" max="6" width="10.00390625" style="0" customWidth="1"/>
    <col min="7" max="7" width="10.28125" style="0" customWidth="1"/>
    <col min="8" max="8" width="13.28125" style="74" customWidth="1"/>
    <col min="9" max="9" width="12.140625" style="74" customWidth="1"/>
  </cols>
  <sheetData>
    <row r="2" spans="1:9" ht="12.75">
      <c r="A2" s="238" t="s">
        <v>269</v>
      </c>
      <c r="B2" s="238"/>
      <c r="C2" s="238"/>
      <c r="D2" s="238"/>
      <c r="E2" s="238"/>
      <c r="F2" s="238"/>
      <c r="G2" s="238"/>
      <c r="H2" s="238"/>
      <c r="I2" s="238"/>
    </row>
    <row r="3" spans="1:9" ht="12.75">
      <c r="A3" s="238" t="s">
        <v>55</v>
      </c>
      <c r="B3" s="238"/>
      <c r="C3" s="238"/>
      <c r="D3" s="238"/>
      <c r="E3" s="238"/>
      <c r="F3" s="238"/>
      <c r="G3" s="238"/>
      <c r="H3" s="238"/>
      <c r="I3" s="238"/>
    </row>
    <row r="4" spans="1:9" ht="12.75">
      <c r="A4" s="238" t="s">
        <v>149</v>
      </c>
      <c r="B4" s="238"/>
      <c r="C4" s="238"/>
      <c r="D4" s="238"/>
      <c r="E4" s="238"/>
      <c r="F4" s="238"/>
      <c r="G4" s="238"/>
      <c r="H4" s="238"/>
      <c r="I4" s="238"/>
    </row>
    <row r="5" spans="1:9" ht="12.75">
      <c r="A5" s="297" t="s">
        <v>215</v>
      </c>
      <c r="B5" s="297"/>
      <c r="C5" s="297"/>
      <c r="D5" s="297"/>
      <c r="E5" s="297"/>
      <c r="F5" s="297"/>
      <c r="G5" s="297"/>
      <c r="H5" s="297"/>
      <c r="I5" s="297"/>
    </row>
    <row r="6" spans="1:11" ht="12.75">
      <c r="A6" s="238" t="s">
        <v>36</v>
      </c>
      <c r="B6" s="238"/>
      <c r="C6" s="238"/>
      <c r="D6" s="238"/>
      <c r="E6" s="238"/>
      <c r="F6" s="238"/>
      <c r="G6" s="238"/>
      <c r="H6" s="238"/>
      <c r="I6" s="238"/>
      <c r="J6" s="58"/>
      <c r="K6" s="58"/>
    </row>
    <row r="8" spans="1:9" ht="12.75">
      <c r="A8" s="26" t="s">
        <v>67</v>
      </c>
      <c r="B8" s="26" t="s">
        <v>117</v>
      </c>
      <c r="C8" s="26" t="s">
        <v>74</v>
      </c>
      <c r="D8" s="26" t="s">
        <v>155</v>
      </c>
      <c r="G8" s="5"/>
      <c r="H8" s="97" t="s">
        <v>244</v>
      </c>
      <c r="I8" s="75"/>
    </row>
    <row r="9" spans="1:9" ht="12.75">
      <c r="A9" s="26" t="s">
        <v>118</v>
      </c>
      <c r="B9" s="5"/>
      <c r="C9" s="5"/>
      <c r="D9" s="5"/>
      <c r="G9" s="5"/>
      <c r="H9" s="75"/>
      <c r="I9" s="75"/>
    </row>
    <row r="10" ht="12.75">
      <c r="A10" t="s">
        <v>87</v>
      </c>
    </row>
    <row r="11" ht="12.75">
      <c r="B11" t="s">
        <v>70</v>
      </c>
    </row>
    <row r="12" spans="3:10" ht="12.75">
      <c r="C12" t="s">
        <v>92</v>
      </c>
      <c r="D12" t="s">
        <v>148</v>
      </c>
      <c r="F12" s="146"/>
      <c r="G12" s="146"/>
      <c r="H12" s="146">
        <v>12000</v>
      </c>
      <c r="I12" s="146"/>
      <c r="J12" s="74"/>
    </row>
    <row r="13" spans="3:10" ht="12.75">
      <c r="C13" t="s">
        <v>217</v>
      </c>
      <c r="D13" t="s">
        <v>148</v>
      </c>
      <c r="F13" s="146"/>
      <c r="G13" s="146"/>
      <c r="H13" s="146">
        <v>10000</v>
      </c>
      <c r="I13" s="146"/>
      <c r="J13" s="74"/>
    </row>
    <row r="14" spans="6:10" ht="12.75">
      <c r="F14" s="146"/>
      <c r="G14" s="146"/>
      <c r="H14" s="146"/>
      <c r="I14" s="146"/>
      <c r="J14" s="74"/>
    </row>
    <row r="15" spans="2:9" ht="12.75">
      <c r="B15" t="s">
        <v>71</v>
      </c>
      <c r="F15" s="146"/>
      <c r="G15" s="146"/>
      <c r="H15" s="147"/>
      <c r="I15" s="147"/>
    </row>
    <row r="16" spans="3:9" ht="12.75">
      <c r="C16" t="s">
        <v>100</v>
      </c>
      <c r="D16" t="s">
        <v>148</v>
      </c>
      <c r="F16" s="146"/>
      <c r="G16" s="146"/>
      <c r="H16" s="147">
        <v>7500</v>
      </c>
      <c r="I16" s="147"/>
    </row>
    <row r="17" spans="6:9" ht="12.75">
      <c r="F17" s="146"/>
      <c r="G17" s="146"/>
      <c r="H17" s="147"/>
      <c r="I17" s="147"/>
    </row>
    <row r="18" spans="1:9" ht="12.75">
      <c r="A18" t="s">
        <v>75</v>
      </c>
      <c r="C18" s="2"/>
      <c r="D18" s="2"/>
      <c r="E18" s="2"/>
      <c r="F18" s="148"/>
      <c r="G18" s="148"/>
      <c r="H18" s="149"/>
      <c r="I18" s="149"/>
    </row>
    <row r="19" spans="1:9" ht="12.75">
      <c r="A19" t="s">
        <v>76</v>
      </c>
      <c r="B19" t="s">
        <v>139</v>
      </c>
      <c r="C19" s="2"/>
      <c r="D19" s="2"/>
      <c r="E19" s="2"/>
      <c r="F19" s="148"/>
      <c r="G19" s="148"/>
      <c r="H19" s="149"/>
      <c r="I19" s="149"/>
    </row>
    <row r="20" spans="2:9" ht="12.75">
      <c r="B20" t="s">
        <v>140</v>
      </c>
      <c r="C20" s="2"/>
      <c r="D20" s="2"/>
      <c r="E20" s="2"/>
      <c r="F20" s="148"/>
      <c r="G20" s="148"/>
      <c r="H20" s="149"/>
      <c r="I20" s="149"/>
    </row>
    <row r="21" spans="3:15" ht="12.75">
      <c r="C21" s="2"/>
      <c r="D21" s="2"/>
      <c r="E21" s="2"/>
      <c r="F21" s="148"/>
      <c r="G21" s="148"/>
      <c r="H21" s="149"/>
      <c r="I21" s="149"/>
      <c r="O21" s="5"/>
    </row>
    <row r="22" spans="3:9" ht="12.75">
      <c r="C22" s="106" t="s">
        <v>91</v>
      </c>
      <c r="D22" s="94" t="s">
        <v>173</v>
      </c>
      <c r="F22" s="150"/>
      <c r="G22" s="151"/>
      <c r="H22" s="151">
        <v>13500</v>
      </c>
      <c r="I22" s="149"/>
    </row>
    <row r="23" spans="3:9" ht="12.75">
      <c r="C23" s="94" t="s">
        <v>216</v>
      </c>
      <c r="D23" s="94" t="s">
        <v>245</v>
      </c>
      <c r="E23" s="94"/>
      <c r="F23" s="150"/>
      <c r="G23" s="150"/>
      <c r="H23" s="147">
        <v>4400</v>
      </c>
      <c r="I23" s="149"/>
    </row>
    <row r="24" spans="3:9" ht="12.75">
      <c r="C24" s="94"/>
      <c r="D24" s="94"/>
      <c r="E24" s="94"/>
      <c r="F24" s="150"/>
      <c r="G24" s="150"/>
      <c r="H24" s="152"/>
      <c r="I24" s="149"/>
    </row>
    <row r="25" spans="1:11" ht="12.75">
      <c r="A25" s="2"/>
      <c r="B25" s="2"/>
      <c r="C25" s="94"/>
      <c r="D25" s="106"/>
      <c r="E25" s="106"/>
      <c r="F25" s="153" t="s">
        <v>119</v>
      </c>
      <c r="G25" s="154"/>
      <c r="H25" s="154"/>
      <c r="I25" s="155">
        <f>SUM(H10:H25)</f>
        <v>47400</v>
      </c>
      <c r="J25" s="2"/>
      <c r="K25" s="2"/>
    </row>
    <row r="26" spans="3:11" ht="12.75">
      <c r="C26" s="119"/>
      <c r="D26" s="119"/>
      <c r="E26" s="119"/>
      <c r="F26" s="156"/>
      <c r="G26" s="156"/>
      <c r="H26" s="156"/>
      <c r="I26" s="146"/>
      <c r="J26" s="2"/>
      <c r="K26" s="2"/>
    </row>
    <row r="27" spans="3:11" ht="12.75">
      <c r="C27" s="119"/>
      <c r="D27" s="120" t="s">
        <v>156</v>
      </c>
      <c r="E27" s="120" t="s">
        <v>157</v>
      </c>
      <c r="F27" s="157" t="s">
        <v>158</v>
      </c>
      <c r="G27" s="156"/>
      <c r="H27" s="156"/>
      <c r="I27" s="146"/>
      <c r="J27" s="2"/>
      <c r="K27" s="2"/>
    </row>
    <row r="28" spans="1:11" ht="12.75">
      <c r="A28" s="26" t="s">
        <v>41</v>
      </c>
      <c r="B28" s="26"/>
      <c r="C28" s="120" t="s">
        <v>74</v>
      </c>
      <c r="D28" s="120" t="s">
        <v>159</v>
      </c>
      <c r="E28" s="120" t="s">
        <v>160</v>
      </c>
      <c r="F28" s="158" t="s">
        <v>161</v>
      </c>
      <c r="G28" s="159" t="s">
        <v>0</v>
      </c>
      <c r="H28" s="160" t="s">
        <v>244</v>
      </c>
      <c r="I28" s="161"/>
      <c r="J28" s="2"/>
      <c r="K28" s="2"/>
    </row>
    <row r="29" spans="1:11" ht="12.75">
      <c r="A29" s="26" t="s">
        <v>118</v>
      </c>
      <c r="B29" s="5"/>
      <c r="C29" s="121"/>
      <c r="D29" s="121"/>
      <c r="E29" s="121"/>
      <c r="F29" s="162"/>
      <c r="G29" s="162"/>
      <c r="H29" s="162"/>
      <c r="I29" s="161"/>
      <c r="J29" s="2"/>
      <c r="K29" s="2"/>
    </row>
    <row r="30" spans="1:10" ht="12.75">
      <c r="A30" s="2"/>
      <c r="B30" s="2"/>
      <c r="C30" s="122" t="s">
        <v>179</v>
      </c>
      <c r="D30" s="122"/>
      <c r="E30" s="123">
        <v>1889.45</v>
      </c>
      <c r="F30" s="163">
        <v>0</v>
      </c>
      <c r="G30" s="163">
        <v>0</v>
      </c>
      <c r="H30" s="163">
        <f>+F30+E30</f>
        <v>1889.45</v>
      </c>
      <c r="I30" s="148"/>
      <c r="J30" s="2"/>
    </row>
    <row r="31" spans="1:10" ht="12.75">
      <c r="A31" s="2"/>
      <c r="B31" s="2"/>
      <c r="C31" s="124" t="s">
        <v>180</v>
      </c>
      <c r="D31" s="122"/>
      <c r="E31" s="123"/>
      <c r="F31" s="163"/>
      <c r="G31" s="163"/>
      <c r="H31" s="163"/>
      <c r="I31" s="148"/>
      <c r="J31" s="2"/>
    </row>
    <row r="32" spans="1:10" ht="12.75">
      <c r="A32" s="2"/>
      <c r="B32" s="2"/>
      <c r="C32" s="124"/>
      <c r="D32" s="122"/>
      <c r="E32" s="123"/>
      <c r="F32" s="163"/>
      <c r="G32" s="163"/>
      <c r="H32" s="163"/>
      <c r="I32" s="148"/>
      <c r="J32" s="2"/>
    </row>
    <row r="33" spans="3:9" ht="12.75">
      <c r="C33" s="119"/>
      <c r="D33" s="119"/>
      <c r="E33" s="119"/>
      <c r="F33" s="153" t="s">
        <v>121</v>
      </c>
      <c r="G33" s="154"/>
      <c r="H33" s="153"/>
      <c r="I33" s="164">
        <f>H30</f>
        <v>1889.45</v>
      </c>
    </row>
    <row r="34" spans="3:9" s="2" customFormat="1" ht="12.75">
      <c r="C34" s="122"/>
      <c r="D34" s="122"/>
      <c r="E34" s="122"/>
      <c r="F34" s="163"/>
      <c r="G34" s="163"/>
      <c r="H34" s="165"/>
      <c r="I34" s="166"/>
    </row>
    <row r="35" spans="1:9" ht="12.75">
      <c r="A35" s="68" t="s">
        <v>78</v>
      </c>
      <c r="B35" s="27"/>
      <c r="C35" s="120" t="s">
        <v>164</v>
      </c>
      <c r="D35" s="120" t="s">
        <v>169</v>
      </c>
      <c r="E35" s="120" t="s">
        <v>155</v>
      </c>
      <c r="F35" s="167"/>
      <c r="G35" s="167"/>
      <c r="H35" s="160" t="s">
        <v>244</v>
      </c>
      <c r="I35" s="161"/>
    </row>
    <row r="36" spans="1:9" s="2" customFormat="1" ht="12.75">
      <c r="A36" s="68" t="s">
        <v>77</v>
      </c>
      <c r="C36" s="122" t="s">
        <v>107</v>
      </c>
      <c r="D36" s="122" t="s">
        <v>165</v>
      </c>
      <c r="E36" s="122" t="s">
        <v>147</v>
      </c>
      <c r="F36" s="163">
        <v>0</v>
      </c>
      <c r="G36" s="163">
        <v>0</v>
      </c>
      <c r="H36" s="168">
        <v>487.01</v>
      </c>
      <c r="I36" s="161"/>
    </row>
    <row r="37" spans="1:9" s="2" customFormat="1" ht="12.75">
      <c r="A37" s="69"/>
      <c r="C37" s="122"/>
      <c r="D37" s="122"/>
      <c r="E37" s="122"/>
      <c r="F37" s="163"/>
      <c r="G37" s="163"/>
      <c r="H37" s="168"/>
      <c r="I37" s="161"/>
    </row>
    <row r="38" spans="1:9" s="2" customFormat="1" ht="12.75">
      <c r="A38" s="69"/>
      <c r="C38" s="122" t="s">
        <v>166</v>
      </c>
      <c r="D38" s="122" t="s">
        <v>146</v>
      </c>
      <c r="E38" s="122" t="s">
        <v>147</v>
      </c>
      <c r="F38" s="163">
        <v>0</v>
      </c>
      <c r="G38" s="163"/>
      <c r="H38" s="168">
        <v>225.53</v>
      </c>
      <c r="I38" s="161"/>
    </row>
    <row r="39" spans="1:9" ht="12.75">
      <c r="A39" s="4"/>
      <c r="C39" s="119"/>
      <c r="D39" s="119"/>
      <c r="E39" s="119"/>
      <c r="F39" s="156"/>
      <c r="G39" s="156"/>
      <c r="H39" s="156"/>
      <c r="I39" s="146"/>
    </row>
    <row r="40" spans="3:14" ht="12.75">
      <c r="C40" s="119"/>
      <c r="D40" s="119"/>
      <c r="E40" s="119"/>
      <c r="F40" s="153" t="s">
        <v>124</v>
      </c>
      <c r="G40" s="154"/>
      <c r="H40" s="154"/>
      <c r="I40" s="164">
        <f>SUM(H36:H39)</f>
        <v>712.54</v>
      </c>
      <c r="M40" s="2"/>
      <c r="N40" s="2"/>
    </row>
    <row r="41" spans="3:14" ht="12.75">
      <c r="C41" s="119"/>
      <c r="D41" s="119"/>
      <c r="E41" s="119"/>
      <c r="F41" s="169" t="s">
        <v>125</v>
      </c>
      <c r="G41" s="154"/>
      <c r="H41" s="154"/>
      <c r="I41" s="170"/>
      <c r="M41" s="2"/>
      <c r="N41" s="2"/>
    </row>
    <row r="42" spans="3:14" ht="12.75">
      <c r="C42" s="120" t="s">
        <v>163</v>
      </c>
      <c r="D42" s="121"/>
      <c r="E42" s="121"/>
      <c r="F42" s="156"/>
      <c r="G42" s="156"/>
      <c r="H42" s="156"/>
      <c r="I42" s="146"/>
      <c r="M42" s="2"/>
      <c r="N42" s="2"/>
    </row>
    <row r="43" spans="1:9" ht="12.75">
      <c r="A43" s="68" t="s">
        <v>110</v>
      </c>
      <c r="B43" s="27"/>
      <c r="C43" s="120" t="s">
        <v>164</v>
      </c>
      <c r="D43" s="120" t="s">
        <v>74</v>
      </c>
      <c r="E43" s="120" t="s">
        <v>155</v>
      </c>
      <c r="F43" s="167"/>
      <c r="G43" s="167"/>
      <c r="H43" s="160" t="s">
        <v>244</v>
      </c>
      <c r="I43" s="161"/>
    </row>
    <row r="44" spans="1:9" ht="12.75">
      <c r="A44" s="71" t="s">
        <v>109</v>
      </c>
      <c r="C44" s="119"/>
      <c r="D44" s="119"/>
      <c r="E44" s="119"/>
      <c r="F44" s="156"/>
      <c r="G44" s="156"/>
      <c r="H44" s="156"/>
      <c r="I44" s="146"/>
    </row>
    <row r="45" spans="3:9" ht="12.75">
      <c r="C45" s="119"/>
      <c r="D45" s="119"/>
      <c r="E45" s="119"/>
      <c r="F45" s="156"/>
      <c r="G45" s="156"/>
      <c r="H45" s="156"/>
      <c r="I45" s="146"/>
    </row>
    <row r="46" spans="2:9" ht="12.75">
      <c r="B46" s="107" t="s">
        <v>80</v>
      </c>
      <c r="C46" s="119" t="s">
        <v>113</v>
      </c>
      <c r="D46" s="127" t="s">
        <v>100</v>
      </c>
      <c r="E46" s="127" t="s">
        <v>228</v>
      </c>
      <c r="F46" s="163"/>
      <c r="G46" s="163"/>
      <c r="H46" s="156">
        <v>19.56</v>
      </c>
      <c r="I46" s="146"/>
    </row>
    <row r="47" spans="2:9" ht="12.75">
      <c r="B47" s="106"/>
      <c r="C47" s="119"/>
      <c r="D47" s="124"/>
      <c r="E47" s="119"/>
      <c r="F47" s="156"/>
      <c r="G47" s="156"/>
      <c r="H47" s="156"/>
      <c r="I47" s="146"/>
    </row>
    <row r="48" spans="2:9" ht="12.75">
      <c r="B48" s="106"/>
      <c r="C48" s="119"/>
      <c r="D48" s="124"/>
      <c r="E48" s="119"/>
      <c r="F48" s="156"/>
      <c r="G48" s="156"/>
      <c r="H48" s="156"/>
      <c r="I48" s="146"/>
    </row>
    <row r="49" spans="2:9" ht="12.75">
      <c r="B49" s="106"/>
      <c r="C49" s="119" t="s">
        <v>113</v>
      </c>
      <c r="D49" s="124" t="s">
        <v>211</v>
      </c>
      <c r="E49" s="122" t="s">
        <v>209</v>
      </c>
      <c r="F49" s="156"/>
      <c r="G49" s="156"/>
      <c r="H49" s="156">
        <v>58.68</v>
      </c>
      <c r="I49" s="146"/>
    </row>
    <row r="50" spans="2:9" ht="12.75">
      <c r="B50" s="106"/>
      <c r="C50" s="119"/>
      <c r="D50" s="124"/>
      <c r="E50" s="122" t="s">
        <v>210</v>
      </c>
      <c r="F50" s="156"/>
      <c r="G50" s="156"/>
      <c r="H50" s="156"/>
      <c r="I50" s="146"/>
    </row>
    <row r="51" spans="2:9" ht="12.75">
      <c r="B51" s="106"/>
      <c r="C51" s="106"/>
      <c r="D51" s="107"/>
      <c r="E51" s="118"/>
      <c r="F51" s="146"/>
      <c r="G51" s="146"/>
      <c r="H51" s="146"/>
      <c r="I51" s="146"/>
    </row>
    <row r="52" spans="6:9" ht="12.75">
      <c r="F52" s="155" t="s">
        <v>126</v>
      </c>
      <c r="G52" s="171"/>
      <c r="H52" s="171"/>
      <c r="I52" s="164">
        <f>+H46+H47+H49</f>
        <v>78.24</v>
      </c>
    </row>
    <row r="53" spans="6:9" ht="12.75">
      <c r="F53" s="155" t="s">
        <v>127</v>
      </c>
      <c r="G53" s="155"/>
      <c r="H53" s="146"/>
      <c r="I53" s="172"/>
    </row>
    <row r="54" spans="6:9" ht="12.75">
      <c r="F54" s="146"/>
      <c r="G54" s="146"/>
      <c r="H54" s="172"/>
      <c r="I54" s="172"/>
    </row>
    <row r="55" spans="1:9" ht="12.75">
      <c r="A55" s="91" t="s">
        <v>88</v>
      </c>
      <c r="B55" s="91"/>
      <c r="C55" s="78"/>
      <c r="D55" s="78"/>
      <c r="E55" s="78"/>
      <c r="F55" s="171"/>
      <c r="G55" s="171"/>
      <c r="H55" s="173">
        <f>SUM(H11:H53)</f>
        <v>50080.229999999996</v>
      </c>
      <c r="I55" s="173">
        <f>SUM(I11:I53)</f>
        <v>50080.229999999996</v>
      </c>
    </row>
    <row r="56" spans="6:9" ht="12.75">
      <c r="F56" s="146"/>
      <c r="G56" s="146"/>
      <c r="H56" s="146"/>
      <c r="I56" s="146"/>
    </row>
    <row r="57" spans="1:9" ht="12.75">
      <c r="A57" s="3" t="s">
        <v>86</v>
      </c>
      <c r="H57"/>
      <c r="I57"/>
    </row>
    <row r="58" spans="1:9" ht="12.75">
      <c r="A58" t="s">
        <v>85</v>
      </c>
      <c r="H58"/>
      <c r="I58"/>
    </row>
    <row r="59" spans="1:2" ht="12.75">
      <c r="A59" s="2"/>
      <c r="B59" s="2"/>
    </row>
    <row r="60" ht="12.75">
      <c r="A60" s="6" t="s">
        <v>177</v>
      </c>
    </row>
  </sheetData>
  <mergeCells count="5">
    <mergeCell ref="A6:I6"/>
    <mergeCell ref="A4:I4"/>
    <mergeCell ref="A2:I2"/>
    <mergeCell ref="A3:I3"/>
    <mergeCell ref="A5:I5"/>
  </mergeCells>
  <printOptions/>
  <pageMargins left="0.58" right="0.2" top="0.27" bottom="0.17" header="0.17" footer="0.17"/>
  <pageSetup horizontalDpi="600" verticalDpi="600" orientation="landscape" paperSize="5" scale="79" r:id="rId1"/>
</worksheet>
</file>

<file path=xl/worksheets/sheet8.xml><?xml version="1.0" encoding="utf-8"?>
<worksheet xmlns="http://schemas.openxmlformats.org/spreadsheetml/2006/main" xmlns:r="http://schemas.openxmlformats.org/officeDocument/2006/relationships">
  <dimension ref="A2:V52"/>
  <sheetViews>
    <sheetView zoomScale="60" zoomScaleNormal="60" workbookViewId="0" topLeftCell="A1">
      <selection activeCell="A3" sqref="A3:I3"/>
    </sheetView>
  </sheetViews>
  <sheetFormatPr defaultColWidth="9.140625" defaultRowHeight="12.75"/>
  <cols>
    <col min="1" max="1" width="32.00390625" style="0" customWidth="1"/>
    <col min="2" max="2" width="21.28125" style="0" customWidth="1"/>
    <col min="3" max="3" width="18.8515625" style="0" customWidth="1"/>
    <col min="4" max="4" width="30.8515625" style="0" customWidth="1"/>
    <col min="5" max="5" width="25.421875" style="0" customWidth="1"/>
    <col min="6" max="6" width="2.7109375" style="0" customWidth="1"/>
    <col min="7" max="7" width="17.140625" style="0" customWidth="1"/>
    <col min="8" max="10" width="14.421875" style="0" customWidth="1"/>
    <col min="11" max="11" width="14.140625" style="0" customWidth="1"/>
    <col min="12" max="12" width="12.00390625" style="0" customWidth="1"/>
    <col min="13" max="13" width="9.421875" style="0" bestFit="1" customWidth="1"/>
  </cols>
  <sheetData>
    <row r="2" spans="1:10" ht="12.75">
      <c r="A2" s="238" t="s">
        <v>270</v>
      </c>
      <c r="B2" s="238"/>
      <c r="C2" s="238"/>
      <c r="D2" s="238"/>
      <c r="E2" s="238"/>
      <c r="F2" s="238"/>
      <c r="G2" s="238"/>
      <c r="H2" s="238"/>
      <c r="I2" s="238"/>
      <c r="J2" s="4"/>
    </row>
    <row r="3" spans="1:10" ht="12.75">
      <c r="A3" s="238" t="s">
        <v>40</v>
      </c>
      <c r="B3" s="238"/>
      <c r="C3" s="238"/>
      <c r="D3" s="238"/>
      <c r="E3" s="238"/>
      <c r="F3" s="238"/>
      <c r="G3" s="238"/>
      <c r="H3" s="238"/>
      <c r="I3" s="238"/>
      <c r="J3" s="4"/>
    </row>
    <row r="4" spans="1:12" ht="12.75">
      <c r="A4" s="238" t="s">
        <v>151</v>
      </c>
      <c r="B4" s="238"/>
      <c r="C4" s="238"/>
      <c r="D4" s="238"/>
      <c r="E4" s="238"/>
      <c r="F4" s="238"/>
      <c r="G4" s="238"/>
      <c r="H4" s="238"/>
      <c r="I4" s="238"/>
      <c r="J4" s="4"/>
      <c r="K4" s="79"/>
      <c r="L4" s="79"/>
    </row>
    <row r="5" spans="1:10" ht="12.75">
      <c r="A5" s="297" t="s">
        <v>233</v>
      </c>
      <c r="B5" s="297"/>
      <c r="C5" s="297"/>
      <c r="D5" s="297"/>
      <c r="E5" s="297"/>
      <c r="F5" s="297"/>
      <c r="G5" s="297"/>
      <c r="H5" s="297"/>
      <c r="I5" s="297"/>
      <c r="J5" s="104"/>
    </row>
    <row r="6" spans="1:10" ht="12.75">
      <c r="A6" s="238" t="s">
        <v>154</v>
      </c>
      <c r="B6" s="238"/>
      <c r="C6" s="238"/>
      <c r="D6" s="238"/>
      <c r="E6" s="238"/>
      <c r="F6" s="238"/>
      <c r="G6" s="238"/>
      <c r="H6" s="238"/>
      <c r="I6" s="238"/>
      <c r="J6" s="4"/>
    </row>
    <row r="7" spans="1:10" ht="12.75">
      <c r="A7" s="4"/>
      <c r="B7" s="4"/>
      <c r="C7" s="4"/>
      <c r="D7" s="4"/>
      <c r="E7" s="4"/>
      <c r="G7" s="4"/>
      <c r="H7" s="4"/>
      <c r="I7" s="4"/>
      <c r="J7" s="4"/>
    </row>
    <row r="8" spans="1:10" ht="12.75">
      <c r="A8" s="4"/>
      <c r="B8" s="4"/>
      <c r="C8" s="4"/>
      <c r="D8" s="5"/>
      <c r="E8" s="4"/>
      <c r="F8" s="4"/>
      <c r="G8" s="4"/>
      <c r="H8" s="4"/>
      <c r="I8" s="4"/>
      <c r="J8" s="4"/>
    </row>
    <row r="9" spans="1:10" ht="12.75">
      <c r="A9" s="26" t="s">
        <v>130</v>
      </c>
      <c r="B9" s="26" t="s">
        <v>117</v>
      </c>
      <c r="C9" s="26" t="s">
        <v>74</v>
      </c>
      <c r="D9" s="26" t="s">
        <v>155</v>
      </c>
      <c r="E9" s="4"/>
      <c r="F9" s="4"/>
      <c r="G9" s="96" t="s">
        <v>243</v>
      </c>
      <c r="H9" s="96" t="s">
        <v>240</v>
      </c>
      <c r="I9" s="96" t="s">
        <v>241</v>
      </c>
      <c r="J9" s="96" t="s">
        <v>242</v>
      </c>
    </row>
    <row r="10" spans="1:10" s="2" customFormat="1" ht="12.75">
      <c r="A10" s="5"/>
      <c r="B10" s="5"/>
      <c r="C10" s="5"/>
      <c r="D10" s="5"/>
      <c r="E10" s="79"/>
      <c r="F10" s="79"/>
      <c r="G10" s="5"/>
      <c r="H10" s="5"/>
      <c r="I10" s="5"/>
      <c r="J10" s="5"/>
    </row>
    <row r="11" spans="1:13" ht="15.75">
      <c r="A11" s="4" t="s">
        <v>131</v>
      </c>
      <c r="B11" s="67" t="s">
        <v>132</v>
      </c>
      <c r="C11" s="85" t="s">
        <v>100</v>
      </c>
      <c r="D11" s="85" t="s">
        <v>141</v>
      </c>
      <c r="E11" s="4"/>
      <c r="F11" s="4"/>
      <c r="G11" s="143">
        <v>45731</v>
      </c>
      <c r="H11" s="144">
        <v>47382.66</v>
      </c>
      <c r="I11" s="144">
        <v>46975</v>
      </c>
      <c r="J11" s="144">
        <v>15658</v>
      </c>
      <c r="K11" s="79"/>
      <c r="L11" s="140"/>
      <c r="M11" s="77"/>
    </row>
    <row r="12" spans="3:10" ht="12.75">
      <c r="C12" s="2"/>
      <c r="D12" s="85"/>
      <c r="E12" s="2"/>
      <c r="F12" s="2"/>
      <c r="G12" s="141"/>
      <c r="H12" s="142"/>
      <c r="I12" s="142"/>
      <c r="J12" s="2"/>
    </row>
    <row r="13" ht="12.75">
      <c r="M13" s="77"/>
    </row>
    <row r="14" spans="1:14" ht="12.75">
      <c r="A14" s="4"/>
      <c r="B14" s="4"/>
      <c r="C14" s="4"/>
      <c r="D14" s="4"/>
      <c r="E14" s="4"/>
      <c r="F14" s="315" t="s">
        <v>135</v>
      </c>
      <c r="G14" s="315"/>
      <c r="H14" s="315"/>
      <c r="I14" s="109"/>
      <c r="J14" s="109"/>
      <c r="K14" s="109">
        <f>G11+H11+I11+J11</f>
        <v>155746.66</v>
      </c>
      <c r="L14" s="79"/>
      <c r="M14" s="2"/>
      <c r="N14" s="2"/>
    </row>
    <row r="15" spans="1:10" s="2" customFormat="1" ht="12.75">
      <c r="A15" s="79"/>
      <c r="B15" s="85"/>
      <c r="C15" s="85"/>
      <c r="D15" s="85"/>
      <c r="E15" s="79"/>
      <c r="F15" s="79"/>
      <c r="G15" s="79"/>
      <c r="H15" s="79"/>
      <c r="I15" s="79"/>
      <c r="J15" s="79"/>
    </row>
    <row r="16" spans="1:7" ht="12.75">
      <c r="A16" s="3"/>
      <c r="E16" s="5"/>
      <c r="G16" s="74"/>
    </row>
    <row r="17" spans="1:10" ht="12.75">
      <c r="A17" s="68" t="s">
        <v>81</v>
      </c>
      <c r="B17" s="27"/>
      <c r="C17" s="27"/>
      <c r="D17" s="26" t="s">
        <v>169</v>
      </c>
      <c r="E17" s="26" t="s">
        <v>155</v>
      </c>
      <c r="F17" s="27"/>
      <c r="G17" s="96" t="s">
        <v>243</v>
      </c>
      <c r="H17" s="96" t="s">
        <v>240</v>
      </c>
      <c r="I17" s="96" t="s">
        <v>241</v>
      </c>
      <c r="J17" s="96" t="s">
        <v>242</v>
      </c>
    </row>
    <row r="18" spans="1:22" s="2" customFormat="1" ht="12.75">
      <c r="A18" s="68" t="s">
        <v>82</v>
      </c>
      <c r="E18" s="70"/>
      <c r="G18" s="75"/>
      <c r="H18" s="5"/>
      <c r="I18" s="5"/>
      <c r="J18" s="5"/>
      <c r="L18"/>
      <c r="T18"/>
      <c r="U18"/>
      <c r="V18"/>
    </row>
    <row r="19" spans="1:22" s="2" customFormat="1" ht="12.75">
      <c r="A19" s="5"/>
      <c r="E19" s="70"/>
      <c r="G19" s="133"/>
      <c r="H19" s="98"/>
      <c r="I19" s="98"/>
      <c r="J19" s="98"/>
      <c r="L19"/>
      <c r="T19"/>
      <c r="U19"/>
      <c r="V19"/>
    </row>
    <row r="20" spans="1:10" s="2" customFormat="1" ht="12.75">
      <c r="A20" s="5"/>
      <c r="D20" s="2" t="s">
        <v>167</v>
      </c>
      <c r="E20" s="85" t="s">
        <v>141</v>
      </c>
      <c r="G20" s="76">
        <v>33</v>
      </c>
      <c r="H20" s="103">
        <v>33</v>
      </c>
      <c r="I20" s="134">
        <v>32.49</v>
      </c>
      <c r="J20" s="134">
        <v>33</v>
      </c>
    </row>
    <row r="21" spans="1:22" ht="12.75">
      <c r="A21" s="4"/>
      <c r="D21" s="2" t="s">
        <v>171</v>
      </c>
      <c r="G21" s="74"/>
      <c r="L21" s="2"/>
      <c r="M21" s="2"/>
      <c r="N21" s="2"/>
      <c r="O21" s="2"/>
      <c r="P21" s="2"/>
      <c r="Q21" s="2"/>
      <c r="R21" s="2"/>
      <c r="S21" s="2"/>
      <c r="T21" s="2"/>
      <c r="U21" s="2"/>
      <c r="V21" s="2"/>
    </row>
    <row r="22" spans="1:22" ht="12.75">
      <c r="A22" s="4"/>
      <c r="F22" s="316" t="s">
        <v>122</v>
      </c>
      <c r="G22" s="316"/>
      <c r="H22" s="316"/>
      <c r="I22" s="110"/>
      <c r="J22" s="110"/>
      <c r="K22" s="82">
        <f>G20+H20+I20+J20</f>
        <v>131.49</v>
      </c>
      <c r="L22" s="2"/>
      <c r="M22" s="2"/>
      <c r="N22" s="2"/>
      <c r="O22" s="2"/>
      <c r="P22" s="2"/>
      <c r="Q22" s="2"/>
      <c r="R22" s="2"/>
      <c r="S22" s="72"/>
      <c r="T22" s="2"/>
      <c r="U22" s="2"/>
      <c r="V22" s="2"/>
    </row>
    <row r="23" spans="1:19" s="2" customFormat="1" ht="12.75">
      <c r="A23" s="79"/>
      <c r="F23" s="316" t="s">
        <v>123</v>
      </c>
      <c r="G23" s="316"/>
      <c r="H23" s="316"/>
      <c r="I23" s="110"/>
      <c r="J23" s="110"/>
      <c r="S23" s="72"/>
    </row>
    <row r="24" spans="1:19" s="2" customFormat="1" ht="12.75">
      <c r="A24" s="79"/>
      <c r="F24" s="83"/>
      <c r="H24" s="84"/>
      <c r="I24" s="84"/>
      <c r="J24" s="84"/>
      <c r="S24" s="72"/>
    </row>
    <row r="25" spans="1:19" s="2" customFormat="1" ht="12.75">
      <c r="A25" s="79"/>
      <c r="F25" s="83"/>
      <c r="H25" s="84"/>
      <c r="I25" s="84"/>
      <c r="J25" s="84"/>
      <c r="S25" s="72"/>
    </row>
    <row r="26" spans="1:22" ht="12.75">
      <c r="A26" s="4"/>
      <c r="C26" s="26" t="s">
        <v>163</v>
      </c>
      <c r="E26" s="5"/>
      <c r="G26" s="74"/>
      <c r="L26" s="2"/>
      <c r="M26" s="2"/>
      <c r="N26" s="2"/>
      <c r="O26" s="2"/>
      <c r="P26" s="2"/>
      <c r="Q26" s="2"/>
      <c r="R26" s="2"/>
      <c r="S26" s="72"/>
      <c r="T26" s="2"/>
      <c r="U26" s="2"/>
      <c r="V26" s="2"/>
    </row>
    <row r="27" spans="1:22" ht="12.75">
      <c r="A27" s="68" t="s">
        <v>78</v>
      </c>
      <c r="B27" s="27"/>
      <c r="C27" s="26" t="s">
        <v>164</v>
      </c>
      <c r="D27" s="26" t="s">
        <v>169</v>
      </c>
      <c r="E27" s="26" t="s">
        <v>155</v>
      </c>
      <c r="F27" s="27"/>
      <c r="G27" s="96" t="s">
        <v>243</v>
      </c>
      <c r="H27" s="96" t="s">
        <v>240</v>
      </c>
      <c r="I27" s="96" t="s">
        <v>241</v>
      </c>
      <c r="J27" s="96" t="s">
        <v>242</v>
      </c>
      <c r="L27" s="2"/>
      <c r="M27" s="2"/>
      <c r="N27" s="2"/>
      <c r="O27" s="2"/>
      <c r="P27" s="2"/>
      <c r="Q27" s="2"/>
      <c r="R27" s="2"/>
      <c r="S27" s="72"/>
      <c r="T27" s="2"/>
      <c r="U27" s="2"/>
      <c r="V27" s="2"/>
    </row>
    <row r="28" spans="1:10" s="2" customFormat="1" ht="12.75">
      <c r="A28" s="68" t="s">
        <v>77</v>
      </c>
      <c r="G28" s="76"/>
      <c r="H28" s="5"/>
      <c r="I28" s="5"/>
      <c r="J28" s="5"/>
    </row>
    <row r="29" spans="1:10" s="2" customFormat="1" ht="12.75">
      <c r="A29" s="69"/>
      <c r="C29" s="2" t="s">
        <v>168</v>
      </c>
      <c r="D29" s="2" t="s">
        <v>146</v>
      </c>
      <c r="E29" s="85" t="s">
        <v>141</v>
      </c>
      <c r="G29" s="135">
        <v>225.53</v>
      </c>
      <c r="H29" s="103" t="s">
        <v>48</v>
      </c>
      <c r="I29" s="103" t="s">
        <v>48</v>
      </c>
      <c r="J29" s="103" t="s">
        <v>48</v>
      </c>
    </row>
    <row r="30" spans="1:10" s="2" customFormat="1" ht="12.75">
      <c r="A30" s="69"/>
      <c r="G30" s="76"/>
      <c r="H30" s="5"/>
      <c r="I30" s="5"/>
      <c r="J30" s="5"/>
    </row>
    <row r="31" spans="1:22" ht="12.75">
      <c r="A31" s="4"/>
      <c r="F31" s="316" t="s">
        <v>124</v>
      </c>
      <c r="G31" s="316"/>
      <c r="H31" s="316"/>
      <c r="I31" s="110"/>
      <c r="J31" s="110"/>
      <c r="K31" s="82">
        <f>G29</f>
        <v>225.53</v>
      </c>
      <c r="L31" s="2"/>
      <c r="M31" s="2"/>
      <c r="N31" s="2"/>
      <c r="O31" s="2"/>
      <c r="P31" s="2"/>
      <c r="Q31" s="2"/>
      <c r="R31" s="2"/>
      <c r="S31" s="2"/>
      <c r="T31" s="2"/>
      <c r="U31" s="2"/>
      <c r="V31" s="2"/>
    </row>
    <row r="32" spans="1:22" ht="12.75">
      <c r="A32" s="4"/>
      <c r="F32" s="314" t="s">
        <v>125</v>
      </c>
      <c r="G32" s="314"/>
      <c r="H32" s="314"/>
      <c r="I32" s="111"/>
      <c r="J32" s="111"/>
      <c r="L32" s="2"/>
      <c r="M32" s="2"/>
      <c r="N32" s="2"/>
      <c r="O32" s="2"/>
      <c r="P32" s="2"/>
      <c r="Q32" s="2"/>
      <c r="R32" s="2"/>
      <c r="S32" s="2"/>
      <c r="T32" s="2"/>
      <c r="U32" s="2"/>
      <c r="V32" s="2"/>
    </row>
    <row r="33" spans="12:22" ht="12.75">
      <c r="L33" s="2"/>
      <c r="M33" s="2"/>
      <c r="N33" s="2"/>
      <c r="O33" s="2"/>
      <c r="P33" s="2"/>
      <c r="Q33" s="2"/>
      <c r="R33" s="2"/>
      <c r="S33" s="28"/>
      <c r="T33" s="73"/>
      <c r="U33" s="2"/>
      <c r="V33" s="2"/>
    </row>
    <row r="34" spans="12:22" ht="12.75">
      <c r="L34" s="2"/>
      <c r="M34" s="2"/>
      <c r="N34" s="2"/>
      <c r="O34" s="2"/>
      <c r="P34" s="2"/>
      <c r="Q34" s="2"/>
      <c r="R34" s="2"/>
      <c r="S34" s="28"/>
      <c r="T34" s="73"/>
      <c r="U34" s="2"/>
      <c r="V34" s="2"/>
    </row>
    <row r="35" spans="3:7" ht="12.75">
      <c r="C35" s="5"/>
      <c r="D35" s="5"/>
      <c r="E35" s="5"/>
      <c r="G35" s="74"/>
    </row>
    <row r="36" spans="1:10" ht="12.75">
      <c r="A36" s="68" t="s">
        <v>108</v>
      </c>
      <c r="B36" s="27"/>
      <c r="C36" s="26"/>
      <c r="D36" s="26" t="s">
        <v>169</v>
      </c>
      <c r="E36" s="26" t="s">
        <v>155</v>
      </c>
      <c r="F36" s="27"/>
      <c r="G36" s="96" t="s">
        <v>243</v>
      </c>
      <c r="H36" s="96" t="s">
        <v>240</v>
      </c>
      <c r="I36" s="96" t="s">
        <v>241</v>
      </c>
      <c r="J36" s="96" t="s">
        <v>242</v>
      </c>
    </row>
    <row r="37" spans="1:7" ht="12.75">
      <c r="A37" s="71" t="s">
        <v>109</v>
      </c>
      <c r="G37" s="74"/>
    </row>
    <row r="38" spans="5:7" ht="12.75">
      <c r="E38" s="2"/>
      <c r="G38" s="74"/>
    </row>
    <row r="39" spans="4:13" ht="12.75">
      <c r="D39" s="2" t="s">
        <v>167</v>
      </c>
      <c r="E39" s="85" t="s">
        <v>141</v>
      </c>
      <c r="G39" s="136">
        <v>1619.67</v>
      </c>
      <c r="H39" s="136">
        <v>1619.89</v>
      </c>
      <c r="I39" s="136">
        <v>1659</v>
      </c>
      <c r="J39" s="137">
        <v>1619</v>
      </c>
      <c r="M39" s="77"/>
    </row>
    <row r="40" spans="2:5" ht="12.75">
      <c r="B40" s="2"/>
      <c r="D40" s="2" t="s">
        <v>170</v>
      </c>
      <c r="E40" s="2"/>
    </row>
    <row r="41" spans="6:13" ht="12.75">
      <c r="F41" s="314" t="s">
        <v>126</v>
      </c>
      <c r="G41" s="314"/>
      <c r="H41" s="314"/>
      <c r="I41" s="111"/>
      <c r="J41" s="111"/>
      <c r="K41" s="82">
        <f>+G39+H39+I39+J39</f>
        <v>6517.56</v>
      </c>
      <c r="M41" s="77"/>
    </row>
    <row r="42" spans="6:10" ht="12.75">
      <c r="F42" s="314" t="s">
        <v>127</v>
      </c>
      <c r="G42" s="314"/>
      <c r="H42" s="314"/>
      <c r="I42" s="111"/>
      <c r="J42" s="111"/>
    </row>
    <row r="44" spans="7:10" ht="12.75">
      <c r="G44" s="3"/>
      <c r="H44" s="3"/>
      <c r="I44" s="3"/>
      <c r="J44" s="3"/>
    </row>
    <row r="45" spans="1:11" ht="12.75">
      <c r="A45" s="313" t="s">
        <v>84</v>
      </c>
      <c r="B45" s="313"/>
      <c r="C45" s="78"/>
      <c r="D45" s="78"/>
      <c r="E45" s="78"/>
      <c r="F45" s="78"/>
      <c r="G45" s="81"/>
      <c r="H45" s="81"/>
      <c r="I45" s="81"/>
      <c r="J45" s="81"/>
      <c r="K45" s="80">
        <f>SUM(K11:K42)</f>
        <v>162621.24</v>
      </c>
    </row>
    <row r="46" spans="1:11" s="2" customFormat="1" ht="12.75">
      <c r="A46" s="69"/>
      <c r="B46" s="69"/>
      <c r="G46" s="73"/>
      <c r="H46" s="73"/>
      <c r="I46" s="73"/>
      <c r="J46" s="73"/>
      <c r="K46" s="83"/>
    </row>
    <row r="47" spans="1:11" s="2" customFormat="1" ht="12.75">
      <c r="A47" s="3" t="s">
        <v>86</v>
      </c>
      <c r="B47" s="69"/>
      <c r="G47" s="73"/>
      <c r="H47" s="73"/>
      <c r="I47" s="73"/>
      <c r="J47" s="73"/>
      <c r="K47" s="83"/>
    </row>
    <row r="48" ht="12.75">
      <c r="A48" t="s">
        <v>203</v>
      </c>
    </row>
    <row r="49" ht="12.75">
      <c r="A49" t="s">
        <v>204</v>
      </c>
    </row>
    <row r="50" spans="1:11" ht="12.75">
      <c r="A50" t="s">
        <v>208</v>
      </c>
      <c r="K50" s="74"/>
    </row>
    <row r="51" ht="12.75">
      <c r="A51" t="s">
        <v>213</v>
      </c>
    </row>
    <row r="52" ht="12.75">
      <c r="A52" s="6" t="s">
        <v>177</v>
      </c>
    </row>
  </sheetData>
  <mergeCells count="13">
    <mergeCell ref="A6:I6"/>
    <mergeCell ref="F41:H41"/>
    <mergeCell ref="F42:H42"/>
    <mergeCell ref="A45:B45"/>
    <mergeCell ref="F14:H14"/>
    <mergeCell ref="F22:H22"/>
    <mergeCell ref="F23:H23"/>
    <mergeCell ref="F31:H31"/>
    <mergeCell ref="F32:H32"/>
    <mergeCell ref="A5:I5"/>
    <mergeCell ref="A4:I4"/>
    <mergeCell ref="A3:I3"/>
    <mergeCell ref="A2:I2"/>
  </mergeCells>
  <printOptions/>
  <pageMargins left="0.34" right="0.33" top="0.63" bottom="1" header="0.27" footer="0.5"/>
  <pageSetup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cgallegos</dc:creator>
  <cp:keywords/>
  <dc:description/>
  <cp:lastModifiedBy>dmoscoso</cp:lastModifiedBy>
  <cp:lastPrinted>2012-03-06T21:18:56Z</cp:lastPrinted>
  <dcterms:created xsi:type="dcterms:W3CDTF">2011-04-18T14:28:16Z</dcterms:created>
  <dcterms:modified xsi:type="dcterms:W3CDTF">2012-03-07T20:15:47Z</dcterms:modified>
  <cp:category/>
  <cp:version/>
  <cp:contentType/>
  <cp:contentStatus/>
</cp:coreProperties>
</file>